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13_ncr:1_{9A352C10-D1AD-4E96-9A79-A77C49A39D6F}" xr6:coauthVersionLast="47" xr6:coauthVersionMax="47" xr10:uidLastSave="{00000000-0000-0000-0000-000000000000}"/>
  <bookViews>
    <workbookView xWindow="5310" yWindow="2280" windowWidth="21600" windowHeight="11385" firstSheet="3" activeTab="3" xr2:uid="{00000000-000D-0000-FFFF-FFFF00000000}"/>
  </bookViews>
  <sheets>
    <sheet name="1 кв. 2024г." sheetId="1" state="hidden" r:id="rId1"/>
    <sheet name="1-е полуг." sheetId="2" state="hidden" r:id="rId2"/>
    <sheet name="9-м 2024г." sheetId="7" state="hidden" r:id="rId3"/>
    <sheet name="2024год" sheetId="8" r:id="rId4"/>
    <sheet name="общ.слушания" sheetId="11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8" l="1"/>
  <c r="C33" i="8"/>
  <c r="D8" i="8"/>
  <c r="D7" i="8"/>
  <c r="C26" i="11"/>
  <c r="C20" i="11"/>
  <c r="D20" i="11"/>
  <c r="F26" i="11"/>
  <c r="H26" i="11"/>
  <c r="D18" i="11" l="1"/>
  <c r="D26" i="11" s="1"/>
  <c r="D35" i="11" l="1"/>
  <c r="C35" i="11"/>
  <c r="D24" i="11"/>
  <c r="C23" i="11"/>
  <c r="E50" i="11"/>
  <c r="E49" i="11"/>
  <c r="E48" i="11"/>
  <c r="E51" i="11"/>
  <c r="E47" i="11"/>
  <c r="E46" i="11"/>
  <c r="E45" i="11"/>
  <c r="E44" i="11"/>
  <c r="E43" i="11"/>
  <c r="E42" i="11"/>
  <c r="D41" i="11"/>
  <c r="C41" i="11"/>
  <c r="E40" i="11"/>
  <c r="E39" i="11"/>
  <c r="E38" i="11"/>
  <c r="E37" i="11"/>
  <c r="E36" i="11"/>
  <c r="E32" i="11"/>
  <c r="E31" i="11"/>
  <c r="E30" i="11"/>
  <c r="E29" i="11"/>
  <c r="E28" i="11"/>
  <c r="E27" i="11"/>
  <c r="E41" i="11" l="1"/>
  <c r="E35" i="11"/>
  <c r="E16" i="11" l="1"/>
  <c r="E15" i="11"/>
  <c r="E14" i="11"/>
  <c r="E13" i="11"/>
  <c r="E12" i="11"/>
  <c r="E11" i="11"/>
  <c r="E10" i="11"/>
  <c r="E9" i="11"/>
  <c r="E8" i="11"/>
  <c r="E7" i="11"/>
  <c r="E6" i="11"/>
  <c r="E5" i="11"/>
  <c r="E4" i="11"/>
  <c r="C3" i="11"/>
  <c r="E26" i="11"/>
  <c r="E21" i="11"/>
  <c r="E18" i="11"/>
  <c r="D30" i="8"/>
  <c r="D27" i="8"/>
  <c r="D36" i="8"/>
  <c r="C39" i="8"/>
  <c r="B39" i="8"/>
  <c r="D44" i="8"/>
  <c r="D35" i="8"/>
  <c r="D34" i="8"/>
  <c r="D47" i="8"/>
  <c r="D37" i="8"/>
  <c r="D40" i="8"/>
  <c r="D41" i="8"/>
  <c r="D38" i="8"/>
  <c r="D46" i="8"/>
  <c r="D43" i="8"/>
  <c r="D42" i="8"/>
  <c r="D49" i="8"/>
  <c r="D45" i="8"/>
  <c r="D48" i="8"/>
  <c r="D24" i="8"/>
  <c r="D25" i="8"/>
  <c r="D26" i="8"/>
  <c r="D23" i="8"/>
  <c r="D28" i="8"/>
  <c r="D33" i="8" l="1"/>
  <c r="E3" i="11"/>
  <c r="E20" i="11"/>
  <c r="D39" i="8"/>
  <c r="D4" i="8"/>
  <c r="D5" i="8"/>
  <c r="D6" i="8"/>
  <c r="D9" i="8"/>
  <c r="D10" i="8"/>
  <c r="D11" i="8"/>
  <c r="D12" i="8"/>
  <c r="D13" i="8"/>
  <c r="D14" i="8"/>
  <c r="D15" i="8"/>
  <c r="D16" i="8"/>
  <c r="D17" i="8"/>
  <c r="D18" i="8"/>
  <c r="D19" i="8"/>
  <c r="B3" i="8"/>
  <c r="D3" i="8" s="1"/>
  <c r="C31" i="7" l="1"/>
  <c r="B31" i="7"/>
  <c r="C36" i="7"/>
  <c r="B36" i="7"/>
  <c r="D41" i="7"/>
  <c r="C3" i="7"/>
  <c r="D41" i="2" l="1"/>
  <c r="B16" i="7"/>
  <c r="D16" i="7" s="1"/>
  <c r="B15" i="7"/>
  <c r="B14" i="7"/>
  <c r="D14" i="7" s="1"/>
  <c r="B13" i="7"/>
  <c r="D13" i="7" s="1"/>
  <c r="B12" i="7"/>
  <c r="D12" i="7" s="1"/>
  <c r="B11" i="7"/>
  <c r="D11" i="7" s="1"/>
  <c r="B10" i="7"/>
  <c r="D10" i="7" s="1"/>
  <c r="B9" i="7"/>
  <c r="D9" i="7" s="1"/>
  <c r="B8" i="7"/>
  <c r="D8" i="7" s="1"/>
  <c r="B7" i="7"/>
  <c r="D7" i="7" s="1"/>
  <c r="B6" i="7"/>
  <c r="D6" i="7" s="1"/>
  <c r="B5" i="7"/>
  <c r="D5" i="7" s="1"/>
  <c r="B4" i="7"/>
  <c r="D46" i="7"/>
  <c r="D44" i="7"/>
  <c r="D43" i="7"/>
  <c r="D42" i="7"/>
  <c r="D40" i="7"/>
  <c r="D39" i="7"/>
  <c r="D38" i="7"/>
  <c r="D37" i="7"/>
  <c r="D36" i="7"/>
  <c r="D35" i="7"/>
  <c r="D33" i="7"/>
  <c r="D32" i="7"/>
  <c r="D31" i="7"/>
  <c r="D26" i="7"/>
  <c r="D25" i="7"/>
  <c r="D24" i="7"/>
  <c r="D23" i="7"/>
  <c r="D22" i="7"/>
  <c r="D21" i="7"/>
  <c r="D18" i="7"/>
  <c r="D17" i="7"/>
  <c r="D15" i="7"/>
  <c r="D4" i="7"/>
  <c r="D27" i="2"/>
  <c r="D46" i="2"/>
  <c r="D44" i="2"/>
  <c r="B3" i="7" l="1"/>
  <c r="D3" i="7" s="1"/>
  <c r="D25" i="2"/>
  <c r="D32" i="2" l="1"/>
  <c r="D33" i="2"/>
  <c r="C31" i="2"/>
  <c r="B31" i="2"/>
  <c r="D36" i="2"/>
  <c r="D35" i="2"/>
  <c r="D37" i="2"/>
  <c r="D38" i="2"/>
  <c r="D39" i="2"/>
  <c r="D43" i="2"/>
  <c r="D40" i="2"/>
  <c r="D24" i="2"/>
  <c r="D42" i="2"/>
  <c r="D23" i="2"/>
  <c r="D26" i="2"/>
  <c r="D22" i="2"/>
  <c r="D21" i="2"/>
  <c r="C3" i="2"/>
  <c r="B16" i="2"/>
  <c r="B15" i="2"/>
  <c r="B14" i="2"/>
  <c r="B13" i="2"/>
  <c r="B12" i="2"/>
  <c r="B11" i="2"/>
  <c r="B10" i="2"/>
  <c r="B9" i="2"/>
  <c r="B8" i="2"/>
  <c r="B7" i="2"/>
  <c r="B5" i="2"/>
  <c r="B6" i="2"/>
  <c r="B4" i="2"/>
  <c r="D31" i="2" l="1"/>
  <c r="B3" i="2"/>
  <c r="D3" i="2" s="1"/>
  <c r="D28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8" i="1"/>
  <c r="D37" i="1"/>
  <c r="B24" i="1"/>
  <c r="C24" i="1"/>
  <c r="D19" i="1"/>
  <c r="B18" i="1"/>
  <c r="B17" i="1"/>
  <c r="B16" i="1"/>
  <c r="B15" i="1"/>
  <c r="B14" i="1"/>
  <c r="B12" i="1"/>
  <c r="B11" i="1"/>
  <c r="B10" i="1"/>
  <c r="B9" i="1"/>
  <c r="B8" i="1"/>
  <c r="B7" i="1"/>
  <c r="B6" i="1"/>
  <c r="B5" i="1"/>
  <c r="D29" i="1" l="1"/>
  <c r="D21" i="1" l="1"/>
  <c r="D13" i="1"/>
  <c r="D12" i="1"/>
  <c r="D14" i="1"/>
  <c r="D15" i="1"/>
  <c r="D16" i="1"/>
  <c r="D17" i="1"/>
  <c r="D18" i="1"/>
  <c r="D20" i="1"/>
  <c r="D22" i="1"/>
  <c r="D23" i="1"/>
  <c r="D31" i="1"/>
  <c r="D24" i="1"/>
  <c r="D25" i="1"/>
  <c r="D10" i="1"/>
  <c r="D6" i="1"/>
  <c r="D9" i="1"/>
  <c r="D7" i="1"/>
  <c r="D40" i="1"/>
  <c r="D39" i="1"/>
  <c r="D36" i="1"/>
  <c r="D35" i="1"/>
  <c r="D34" i="1"/>
  <c r="D33" i="1"/>
  <c r="D30" i="1"/>
  <c r="D28" i="1"/>
  <c r="D26" i="1"/>
  <c r="D11" i="1"/>
  <c r="D8" i="1"/>
  <c r="D5" i="1" l="1"/>
</calcChain>
</file>

<file path=xl/sharedStrings.xml><?xml version="1.0" encoding="utf-8"?>
<sst xmlns="http://schemas.openxmlformats.org/spreadsheetml/2006/main" count="293" uniqueCount="102">
  <si>
    <t>план</t>
  </si>
  <si>
    <t>факт</t>
  </si>
  <si>
    <t>% вып.</t>
  </si>
  <si>
    <t>Доходы, всего</t>
  </si>
  <si>
    <t>Налоговые платежи,  в т.ч.</t>
  </si>
  <si>
    <t xml:space="preserve"> - налог на доходы</t>
  </si>
  <si>
    <t xml:space="preserve"> - подоходный налог  с физических лиц</t>
  </si>
  <si>
    <t xml:space="preserve"> - платежи за польз.пр.рес.(зем.налог, фиксир.с/х налог) </t>
  </si>
  <si>
    <t>Неналоговые платежи, в т.ч.</t>
  </si>
  <si>
    <t xml:space="preserve"> - штрафные санкции</t>
  </si>
  <si>
    <t>Целевой экологический фонд</t>
  </si>
  <si>
    <t>Доходы от оказания платных услуг</t>
  </si>
  <si>
    <t>Трансферты из РБ</t>
  </si>
  <si>
    <t xml:space="preserve">Субсидии на развитие ДО </t>
  </si>
  <si>
    <t>Расходы, всего</t>
  </si>
  <si>
    <t>Социально-защищенные статьи</t>
  </si>
  <si>
    <t xml:space="preserve"> - гос.дороги</t>
  </si>
  <si>
    <t xml:space="preserve"> - мун.дороги</t>
  </si>
  <si>
    <t>Расходы по платным услугам</t>
  </si>
  <si>
    <t>Программы:</t>
  </si>
  <si>
    <t>Кап.вложения и кап. ремонт</t>
  </si>
  <si>
    <t>Расходование средств, поступивших от налога на содержение жилого фонда, и т.д.</t>
  </si>
  <si>
    <t>Целевой сбор на благоустройство села</t>
  </si>
  <si>
    <t>Целевой сбор на развитие инфраструктуры</t>
  </si>
  <si>
    <t>Резервный фонд</t>
  </si>
  <si>
    <t>Кредитование молодых семей</t>
  </si>
  <si>
    <t>Кредитование молодых специалистов</t>
  </si>
  <si>
    <t>Кредитование крестьянско-фермерских хозяйств</t>
  </si>
  <si>
    <t>выдано</t>
  </si>
  <si>
    <t xml:space="preserve"> - доходы от имущества наход-ся в  мун. Собственности</t>
  </si>
  <si>
    <t>Подоходный налог</t>
  </si>
  <si>
    <t xml:space="preserve"> - земельный налог</t>
  </si>
  <si>
    <t xml:space="preserve"> - местные налоги и сборы </t>
  </si>
  <si>
    <t>заявок не поступало</t>
  </si>
  <si>
    <t>Экологический фонд</t>
  </si>
  <si>
    <t>Прочие расходы</t>
  </si>
  <si>
    <t>Субсидии на развитие дорожной отрасли, из них:</t>
  </si>
  <si>
    <t>погашено</t>
  </si>
  <si>
    <t>Кредиторская задолженность (01.01-31.03)</t>
  </si>
  <si>
    <t>Дебиторская задолженность (01.01-31.03)</t>
  </si>
  <si>
    <t>исполнитель: Паскарь Н.В.  05572-45-31</t>
  </si>
  <si>
    <t>Исполнение     бюджета   Слободзейского                                              района  и г. Слободзея  за 1- квартал  2024 года</t>
  </si>
  <si>
    <t xml:space="preserve"> поступления от приватизации</t>
  </si>
  <si>
    <t>Недомка в МБ (01.01.24г - 01.04.24г.)</t>
  </si>
  <si>
    <t xml:space="preserve"> - целевые субсидии на развитие дорожной отрасли</t>
  </si>
  <si>
    <t xml:space="preserve">Ремонт Мемориалов воинской славы и Памятников советским войнам погибшим в годы ВОВ </t>
  </si>
  <si>
    <t>Приобретение жилья и ремонт муниципальных квартир(домов) и жилых помещений для детей-сирот</t>
  </si>
  <si>
    <t>Недомка в МБ (01.01.24г - 01.07.24г.)</t>
  </si>
  <si>
    <t xml:space="preserve"> -  поступления от приватизации</t>
  </si>
  <si>
    <t>Дебиторская задолженность (01.01-30.06)</t>
  </si>
  <si>
    <t>Кредиторская задолженность (01.01-30.06)</t>
  </si>
  <si>
    <t>нет заявок</t>
  </si>
  <si>
    <t>Программа исполнениея наказов избирателей</t>
  </si>
  <si>
    <t xml:space="preserve"> Дотации (трансферты) из РБ</t>
  </si>
  <si>
    <t>Остатки по состоянию на 01.01.2024г.</t>
  </si>
  <si>
    <t>Целевые программы:</t>
  </si>
  <si>
    <t>Фонд поддержки территорий Слободзейского района и г. Слободзея</t>
  </si>
  <si>
    <t>Фонд экономического развития</t>
  </si>
  <si>
    <t>Фонд социального развития развития</t>
  </si>
  <si>
    <t>Кредитование</t>
  </si>
  <si>
    <t>средства для выплаты единовременной финансовой (материальной) помощи первоклассникам</t>
  </si>
  <si>
    <t>583 первоклассника</t>
  </si>
  <si>
    <t>Исполнение бюджета Слободзейского района и г. Слободзея за 1-е полугодие 2024 года</t>
  </si>
  <si>
    <t>Исполнение бюджета Слободзейского района и г. Слободзея за 9 месяцев 2024 года</t>
  </si>
  <si>
    <t>-</t>
  </si>
  <si>
    <t>Дебиторская задолженность (01.01-30.09)</t>
  </si>
  <si>
    <t>Кредиторская задолженность (01.01-30.09)</t>
  </si>
  <si>
    <t>Дебиторская задолженность (01.01-31.12)</t>
  </si>
  <si>
    <t>Кредиторская задолженность (01.01-31.12)</t>
  </si>
  <si>
    <t>Недомка в МБ (01.01.24г. - 31.12.24г.)</t>
  </si>
  <si>
    <t>Программа по благоустройству  за счет паевых выплат</t>
  </si>
  <si>
    <t>- целевые субсидии</t>
  </si>
  <si>
    <t>Исполнение бюджета Слободзейского района и г. Слободзея за 12 месяцев 2024 года</t>
  </si>
  <si>
    <t>1.</t>
  </si>
  <si>
    <t>1.1.</t>
  </si>
  <si>
    <t>1.1.1.</t>
  </si>
  <si>
    <t>1.1.2.</t>
  </si>
  <si>
    <t>1.2.</t>
  </si>
  <si>
    <t>1.3.</t>
  </si>
  <si>
    <t>1.4.</t>
  </si>
  <si>
    <t>2.</t>
  </si>
  <si>
    <t>Предельный дефицит</t>
  </si>
  <si>
    <t>3.</t>
  </si>
  <si>
    <t>Источники покрытия предельного дефицита, из них:</t>
  </si>
  <si>
    <t>3.1.</t>
  </si>
  <si>
    <t>дотации (трансферты) из республиканского бюджета, из них:</t>
  </si>
  <si>
    <t>3.2.</t>
  </si>
  <si>
    <t>3.3.</t>
  </si>
  <si>
    <t>4.</t>
  </si>
  <si>
    <t>Предельные расходы, из них</t>
  </si>
  <si>
    <t>5.</t>
  </si>
  <si>
    <t>Целевые</t>
  </si>
  <si>
    <t>исполнитель: Паскарь Н.В.  0 557 2-45-31</t>
  </si>
  <si>
    <t>Остатки по состоянию на 01.01.2024 года</t>
  </si>
  <si>
    <t>Исполнение   бюджета   Слободзейского   района и города Слободзея за   2024 год</t>
  </si>
  <si>
    <t>Муниципальная программа исполнениея наказов избирателей</t>
  </si>
  <si>
    <t>3.4</t>
  </si>
  <si>
    <t>Резервный фонд Президента ПМР</t>
  </si>
  <si>
    <t>60 - остаток на 01.01.24г.</t>
  </si>
  <si>
    <t>164205 - остаток на 01.01.24г</t>
  </si>
  <si>
    <t xml:space="preserve"> - налог с выручки организаций, применяющих упрощенную систему налогообложения</t>
  </si>
  <si>
    <t xml:space="preserve"> - налог с выручки ИП, применяющих упрощенную систему налогообложения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</si>
</sst>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_ ;[Red]\-#,##0\ "/>
    <numFmt numFmtId="166" formatCode="#,##0_ ;\-#,##0\ "/>
    <numFmt numFmtId="167" formatCode="#,##0;\-#,##0;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4" fillId="2" borderId="1" xfId="0" applyFont="1" applyFill="1" applyBorder="1"/>
    <xf numFmtId="3" fontId="9" fillId="2" borderId="1" xfId="0" applyNumberFormat="1" applyFont="1" applyFill="1" applyBorder="1"/>
    <xf numFmtId="164" fontId="9" fillId="2" borderId="1" xfId="0" applyNumberFormat="1" applyFont="1" applyFill="1" applyBorder="1"/>
    <xf numFmtId="0" fontId="11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165" fontId="9" fillId="2" borderId="4" xfId="2" applyNumberFormat="1" applyFont="1" applyFill="1" applyBorder="1" applyAlignment="1">
      <alignment horizontal="right"/>
    </xf>
    <xf numFmtId="3" fontId="5" fillId="2" borderId="1" xfId="0" applyNumberFormat="1" applyFont="1" applyFill="1" applyBorder="1"/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11" fillId="0" borderId="1" xfId="0" applyFont="1" applyBorder="1"/>
    <xf numFmtId="0" fontId="9" fillId="0" borderId="1" xfId="0" applyFont="1" applyBorder="1"/>
    <xf numFmtId="0" fontId="13" fillId="0" borderId="1" xfId="0" applyFont="1" applyBorder="1"/>
    <xf numFmtId="3" fontId="0" fillId="0" borderId="0" xfId="0" applyNumberFormat="1"/>
    <xf numFmtId="0" fontId="11" fillId="0" borderId="2" xfId="0" applyFont="1" applyBorder="1" applyAlignment="1">
      <alignment wrapText="1"/>
    </xf>
    <xf numFmtId="164" fontId="9" fillId="0" borderId="1" xfId="1" applyNumberFormat="1" applyFont="1" applyFill="1" applyBorder="1" applyAlignment="1"/>
    <xf numFmtId="0" fontId="11" fillId="0" borderId="1" xfId="0" applyFont="1" applyBorder="1" applyAlignment="1">
      <alignment wrapText="1"/>
    </xf>
    <xf numFmtId="3" fontId="5" fillId="0" borderId="1" xfId="0" applyNumberFormat="1" applyFont="1" applyBorder="1"/>
    <xf numFmtId="3" fontId="7" fillId="0" borderId="1" xfId="0" applyNumberFormat="1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right"/>
    </xf>
    <xf numFmtId="165" fontId="9" fillId="0" borderId="4" xfId="2" applyNumberFormat="1" applyFont="1" applyFill="1" applyBorder="1" applyAlignment="1">
      <alignment horizontal="right"/>
    </xf>
    <xf numFmtId="0" fontId="11" fillId="0" borderId="0" xfId="0" applyFont="1"/>
    <xf numFmtId="0" fontId="19" fillId="0" borderId="0" xfId="0" applyFont="1"/>
    <xf numFmtId="3" fontId="15" fillId="0" borderId="1" xfId="0" applyNumberFormat="1" applyFont="1" applyBorder="1"/>
    <xf numFmtId="49" fontId="13" fillId="0" borderId="2" xfId="0" applyNumberFormat="1" applyFont="1" applyBorder="1"/>
    <xf numFmtId="3" fontId="9" fillId="0" borderId="5" xfId="0" applyNumberFormat="1" applyFont="1" applyBorder="1"/>
    <xf numFmtId="3" fontId="17" fillId="0" borderId="1" xfId="0" applyNumberFormat="1" applyFont="1" applyBorder="1"/>
    <xf numFmtId="0" fontId="16" fillId="0" borderId="0" xfId="0" applyFont="1"/>
    <xf numFmtId="3" fontId="9" fillId="2" borderId="5" xfId="0" applyNumberFormat="1" applyFont="1" applyFill="1" applyBorder="1"/>
    <xf numFmtId="3" fontId="11" fillId="2" borderId="1" xfId="0" applyNumberFormat="1" applyFont="1" applyFill="1" applyBorder="1"/>
    <xf numFmtId="0" fontId="6" fillId="3" borderId="1" xfId="0" applyFont="1" applyFill="1" applyBorder="1"/>
    <xf numFmtId="3" fontId="18" fillId="3" borderId="1" xfId="0" applyNumberFormat="1" applyFont="1" applyFill="1" applyBorder="1"/>
    <xf numFmtId="164" fontId="18" fillId="3" borderId="1" xfId="0" applyNumberFormat="1" applyFont="1" applyFill="1" applyBorder="1"/>
    <xf numFmtId="3" fontId="20" fillId="3" borderId="1" xfId="0" applyNumberFormat="1" applyFont="1" applyFill="1" applyBorder="1"/>
    <xf numFmtId="0" fontId="1" fillId="0" borderId="0" xfId="0" applyFont="1"/>
    <xf numFmtId="3" fontId="9" fillId="2" borderId="1" xfId="0" applyNumberFormat="1" applyFont="1" applyFill="1" applyBorder="1" applyAlignment="1">
      <alignment horizontal="center"/>
    </xf>
    <xf numFmtId="3" fontId="9" fillId="4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3" fontId="7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22" fillId="0" borderId="1" xfId="0" applyFont="1" applyBorder="1" applyAlignment="1">
      <alignment vertical="center" wrapText="1"/>
    </xf>
    <xf numFmtId="0" fontId="24" fillId="0" borderId="1" xfId="0" applyFont="1" applyBorder="1"/>
    <xf numFmtId="3" fontId="21" fillId="0" borderId="1" xfId="0" applyNumberFormat="1" applyFont="1" applyBorder="1"/>
    <xf numFmtId="3" fontId="21" fillId="2" borderId="1" xfId="0" applyNumberFormat="1" applyFont="1" applyFill="1" applyBorder="1"/>
    <xf numFmtId="164" fontId="21" fillId="0" borderId="1" xfId="0" applyNumberFormat="1" applyFont="1" applyBorder="1"/>
    <xf numFmtId="0" fontId="10" fillId="0" borderId="1" xfId="0" applyFont="1" applyBorder="1"/>
    <xf numFmtId="49" fontId="13" fillId="0" borderId="1" xfId="0" applyNumberFormat="1" applyFont="1" applyBorder="1"/>
    <xf numFmtId="0" fontId="11" fillId="2" borderId="1" xfId="0" applyFont="1" applyFill="1" applyBorder="1" applyAlignment="1">
      <alignment vertical="center"/>
    </xf>
    <xf numFmtId="3" fontId="25" fillId="0" borderId="1" xfId="0" applyNumberFormat="1" applyFont="1" applyBorder="1"/>
    <xf numFmtId="3" fontId="25" fillId="2" borderId="1" xfId="0" applyNumberFormat="1" applyFont="1" applyFill="1" applyBorder="1"/>
    <xf numFmtId="164" fontId="25" fillId="0" borderId="1" xfId="0" applyNumberFormat="1" applyFont="1" applyBorder="1"/>
    <xf numFmtId="49" fontId="9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9" fillId="2" borderId="4" xfId="2" applyNumberFormat="1" applyFont="1" applyFill="1" applyBorder="1" applyAlignment="1">
      <alignment horizontal="right"/>
    </xf>
    <xf numFmtId="166" fontId="20" fillId="0" borderId="9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right"/>
    </xf>
    <xf numFmtId="0" fontId="12" fillId="2" borderId="1" xfId="0" applyFont="1" applyFill="1" applyBorder="1" applyAlignment="1">
      <alignment vertical="center"/>
    </xf>
    <xf numFmtId="3" fontId="27" fillId="2" borderId="1" xfId="0" applyNumberFormat="1" applyFont="1" applyFill="1" applyBorder="1"/>
    <xf numFmtId="167" fontId="9" fillId="2" borderId="1" xfId="0" applyNumberFormat="1" applyFont="1" applyFill="1" applyBorder="1"/>
    <xf numFmtId="165" fontId="28" fillId="2" borderId="4" xfId="2" applyNumberFormat="1" applyFont="1" applyFill="1" applyBorder="1" applyAlignment="1">
      <alignment horizontal="right"/>
    </xf>
    <xf numFmtId="0" fontId="13" fillId="0" borderId="2" xfId="0" applyFont="1" applyBorder="1"/>
    <xf numFmtId="166" fontId="9" fillId="0" borderId="9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3" fontId="27" fillId="4" borderId="1" xfId="0" applyNumberFormat="1" applyFont="1" applyFill="1" applyBorder="1"/>
    <xf numFmtId="164" fontId="27" fillId="4" borderId="1" xfId="0" applyNumberFormat="1" applyFont="1" applyFill="1" applyBorder="1"/>
    <xf numFmtId="4" fontId="29" fillId="2" borderId="0" xfId="0" applyNumberFormat="1" applyFont="1" applyFill="1"/>
    <xf numFmtId="49" fontId="27" fillId="4" borderId="1" xfId="0" applyNumberFormat="1" applyFont="1" applyFill="1" applyBorder="1" applyAlignment="1">
      <alignment horizontal="center" vertical="center"/>
    </xf>
    <xf numFmtId="3" fontId="27" fillId="4" borderId="1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9" fontId="12" fillId="2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/>
    </xf>
    <xf numFmtId="3" fontId="27" fillId="3" borderId="1" xfId="0" applyNumberFormat="1" applyFont="1" applyFill="1" applyBorder="1"/>
    <xf numFmtId="4" fontId="0" fillId="2" borderId="0" xfId="0" applyNumberFormat="1" applyFill="1"/>
    <xf numFmtId="164" fontId="25" fillId="2" borderId="1" xfId="0" applyNumberFormat="1" applyFont="1" applyFill="1" applyBorder="1"/>
    <xf numFmtId="49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vertical="center" wrapText="1"/>
    </xf>
    <xf numFmtId="164" fontId="27" fillId="0" borderId="1" xfId="0" applyNumberFormat="1" applyFont="1" applyBorder="1"/>
    <xf numFmtId="49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3" fontId="15" fillId="2" borderId="1" xfId="0" applyNumberFormat="1" applyFont="1" applyFill="1" applyBorder="1"/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3" fontId="0" fillId="2" borderId="0" xfId="0" applyNumberFormat="1" applyFill="1"/>
    <xf numFmtId="0" fontId="12" fillId="2" borderId="1" xfId="0" applyFont="1" applyFill="1" applyBorder="1" applyAlignment="1">
      <alignment horizontal="center"/>
    </xf>
    <xf numFmtId="0" fontId="29" fillId="2" borderId="0" xfId="0" applyFont="1" applyFill="1"/>
    <xf numFmtId="3" fontId="30" fillId="4" borderId="1" xfId="0" applyNumberFormat="1" applyFont="1" applyFill="1" applyBorder="1"/>
    <xf numFmtId="164" fontId="30" fillId="4" borderId="1" xfId="0" applyNumberFormat="1" applyFont="1" applyFill="1" applyBorder="1"/>
    <xf numFmtId="165" fontId="28" fillId="2" borderId="4" xfId="2" applyNumberFormat="1" applyFont="1" applyFill="1" applyBorder="1" applyAlignment="1">
      <alignment horizontal="right" wrapText="1"/>
    </xf>
    <xf numFmtId="0" fontId="13" fillId="0" borderId="1" xfId="0" applyFont="1" applyBorder="1" applyAlignment="1">
      <alignment wrapText="1"/>
    </xf>
    <xf numFmtId="164" fontId="19" fillId="0" borderId="0" xfId="0" applyNumberFormat="1" applyFont="1"/>
    <xf numFmtId="164" fontId="26" fillId="2" borderId="1" xfId="0" applyNumberFormat="1" applyFont="1" applyFill="1" applyBorder="1"/>
    <xf numFmtId="164" fontId="0" fillId="0" borderId="0" xfId="0" applyNumberFormat="1"/>
    <xf numFmtId="164" fontId="20" fillId="2" borderId="1" xfId="0" applyNumberFormat="1" applyFont="1" applyFill="1" applyBorder="1"/>
    <xf numFmtId="164" fontId="18" fillId="2" borderId="1" xfId="0" applyNumberFormat="1" applyFont="1" applyFill="1" applyBorder="1"/>
    <xf numFmtId="164" fontId="1" fillId="0" borderId="0" xfId="0" applyNumberFormat="1" applyFont="1"/>
    <xf numFmtId="164" fontId="9" fillId="4" borderId="1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9" fillId="0" borderId="6" xfId="1" applyNumberFormat="1" applyFont="1" applyFill="1" applyBorder="1" applyAlignment="1">
      <alignment horizontal="center" vertical="center" wrapText="1"/>
    </xf>
    <xf numFmtId="3" fontId="9" fillId="0" borderId="7" xfId="1" applyNumberFormat="1" applyFont="1" applyFill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Процентный" xfId="1" builtinId="5"/>
    <cellStyle name="Финансовый" xfId="2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7"/>
  <sheetViews>
    <sheetView topLeftCell="A16" workbookViewId="0">
      <selection activeCell="B29" sqref="B29:B30"/>
    </sheetView>
  </sheetViews>
  <sheetFormatPr defaultRowHeight="15" x14ac:dyDescent="0.25"/>
  <cols>
    <col min="1" max="1" width="52.140625" customWidth="1"/>
    <col min="2" max="2" width="15.140625" customWidth="1"/>
    <col min="3" max="3" width="13.28515625" customWidth="1"/>
    <col min="4" max="4" width="12.85546875" customWidth="1"/>
  </cols>
  <sheetData>
    <row r="1" spans="1:4" ht="40.5" customHeight="1" x14ac:dyDescent="0.25">
      <c r="A1" s="112" t="s">
        <v>41</v>
      </c>
      <c r="B1" s="113"/>
      <c r="C1" s="113"/>
      <c r="D1" s="113"/>
    </row>
    <row r="2" spans="1:4" x14ac:dyDescent="0.25">
      <c r="A2" s="17"/>
      <c r="B2" s="114"/>
      <c r="C2" s="114"/>
      <c r="D2" s="114"/>
    </row>
    <row r="3" spans="1:4" ht="15.75" x14ac:dyDescent="0.25">
      <c r="A3" s="9"/>
      <c r="B3" s="115"/>
      <c r="C3" s="115"/>
      <c r="D3" s="115"/>
    </row>
    <row r="4" spans="1:4" ht="15.75" x14ac:dyDescent="0.25">
      <c r="A4" s="9"/>
      <c r="B4" s="10" t="s">
        <v>0</v>
      </c>
      <c r="C4" s="10" t="s">
        <v>1</v>
      </c>
      <c r="D4" s="11" t="s">
        <v>2</v>
      </c>
    </row>
    <row r="5" spans="1:4" s="30" customFormat="1" ht="15.75" x14ac:dyDescent="0.25">
      <c r="A5" s="38" t="s">
        <v>3</v>
      </c>
      <c r="B5" s="39">
        <f>36430212</f>
        <v>36430212</v>
      </c>
      <c r="C5" s="39">
        <v>42837712</v>
      </c>
      <c r="D5" s="40">
        <f>C5/B5*100</f>
        <v>117.58842358644523</v>
      </c>
    </row>
    <row r="6" spans="1:4" x14ac:dyDescent="0.25">
      <c r="A6" s="12" t="s">
        <v>4</v>
      </c>
      <c r="B6" s="13">
        <f>33464800</f>
        <v>33464800</v>
      </c>
      <c r="C6" s="13">
        <v>39938831.950000003</v>
      </c>
      <c r="D6" s="14">
        <f>C6/B6*100</f>
        <v>119.3457960304559</v>
      </c>
    </row>
    <row r="7" spans="1:4" x14ac:dyDescent="0.25">
      <c r="A7" s="15" t="s">
        <v>30</v>
      </c>
      <c r="B7" s="13">
        <f>26765111</f>
        <v>26765111</v>
      </c>
      <c r="C7" s="13">
        <v>3132057</v>
      </c>
      <c r="D7" s="14">
        <f>C7/B7*100</f>
        <v>11.702013864242893</v>
      </c>
    </row>
    <row r="8" spans="1:4" x14ac:dyDescent="0.25">
      <c r="A8" s="15" t="s">
        <v>5</v>
      </c>
      <c r="B8" s="13">
        <f>12221688</f>
        <v>12221688</v>
      </c>
      <c r="C8" s="13">
        <v>16496337.449999999</v>
      </c>
      <c r="D8" s="14">
        <f t="shared" ref="D8" si="0">C8/B8*100</f>
        <v>134.97593335715982</v>
      </c>
    </row>
    <row r="9" spans="1:4" x14ac:dyDescent="0.25">
      <c r="A9" s="15" t="s">
        <v>6</v>
      </c>
      <c r="B9" s="13">
        <f>10376353</f>
        <v>10376353</v>
      </c>
      <c r="C9" s="13">
        <v>10370088</v>
      </c>
      <c r="D9" s="14">
        <f>C9/B9*100</f>
        <v>99.939622331661226</v>
      </c>
    </row>
    <row r="10" spans="1:4" x14ac:dyDescent="0.25">
      <c r="A10" s="15" t="s">
        <v>7</v>
      </c>
      <c r="B10" s="13">
        <f>4348061</f>
        <v>4348061</v>
      </c>
      <c r="C10" s="13">
        <v>5137553</v>
      </c>
      <c r="D10" s="14">
        <f>C10/B10*100</f>
        <v>118.15733495919216</v>
      </c>
    </row>
    <row r="11" spans="1:4" x14ac:dyDescent="0.25">
      <c r="A11" s="15" t="s">
        <v>31</v>
      </c>
      <c r="B11" s="13">
        <f>4341061</f>
        <v>4341061</v>
      </c>
      <c r="C11" s="13">
        <v>5137434</v>
      </c>
      <c r="D11" s="14">
        <f>C11/B11*100</f>
        <v>118.34512346175279</v>
      </c>
    </row>
    <row r="12" spans="1:4" x14ac:dyDescent="0.25">
      <c r="A12" s="15" t="s">
        <v>32</v>
      </c>
      <c r="B12" s="13">
        <f>2150891</f>
        <v>2150891</v>
      </c>
      <c r="C12" s="13">
        <v>3301309.9</v>
      </c>
      <c r="D12" s="14">
        <f>C12/B12*100</f>
        <v>153.48569034879034</v>
      </c>
    </row>
    <row r="13" spans="1:4" x14ac:dyDescent="0.25">
      <c r="A13" s="12" t="s">
        <v>8</v>
      </c>
      <c r="B13" s="13">
        <v>653774</v>
      </c>
      <c r="C13" s="13">
        <v>725993.12</v>
      </c>
      <c r="D13" s="14">
        <f t="shared" ref="D13:D26" si="1">C13/B13*100</f>
        <v>111.04649618981483</v>
      </c>
    </row>
    <row r="14" spans="1:4" x14ac:dyDescent="0.25">
      <c r="A14" s="15" t="s">
        <v>29</v>
      </c>
      <c r="B14" s="13">
        <f>419478</f>
        <v>419478</v>
      </c>
      <c r="C14" s="13">
        <v>460825.86</v>
      </c>
      <c r="D14" s="14">
        <f t="shared" si="1"/>
        <v>109.85697938866876</v>
      </c>
    </row>
    <row r="15" spans="1:4" x14ac:dyDescent="0.25">
      <c r="A15" s="15" t="s">
        <v>42</v>
      </c>
      <c r="B15" s="13">
        <f>50000</f>
        <v>50000</v>
      </c>
      <c r="C15" s="13">
        <v>75750</v>
      </c>
      <c r="D15" s="14">
        <f t="shared" si="1"/>
        <v>151.5</v>
      </c>
    </row>
    <row r="16" spans="1:4" x14ac:dyDescent="0.25">
      <c r="A16" s="15" t="s">
        <v>9</v>
      </c>
      <c r="B16" s="13">
        <f>167667</f>
        <v>167667</v>
      </c>
      <c r="C16" s="13">
        <v>136150</v>
      </c>
      <c r="D16" s="14">
        <f t="shared" si="1"/>
        <v>81.202621863574819</v>
      </c>
    </row>
    <row r="17" spans="1:6" x14ac:dyDescent="0.25">
      <c r="A17" s="12" t="s">
        <v>10</v>
      </c>
      <c r="B17" s="13">
        <f>431698</f>
        <v>431698</v>
      </c>
      <c r="C17" s="13">
        <v>523478.23</v>
      </c>
      <c r="D17" s="14">
        <f t="shared" si="1"/>
        <v>121.26028612594915</v>
      </c>
    </row>
    <row r="18" spans="1:6" x14ac:dyDescent="0.25">
      <c r="A18" s="12" t="s">
        <v>11</v>
      </c>
      <c r="B18" s="13">
        <f>1879940</f>
        <v>1879940</v>
      </c>
      <c r="C18" s="13">
        <v>1649409</v>
      </c>
      <c r="D18" s="14">
        <f t="shared" si="1"/>
        <v>87.737321403874589</v>
      </c>
    </row>
    <row r="19" spans="1:6" x14ac:dyDescent="0.25">
      <c r="A19" s="16" t="s">
        <v>12</v>
      </c>
      <c r="B19" s="13">
        <v>22728841</v>
      </c>
      <c r="C19" s="13">
        <v>14976841</v>
      </c>
      <c r="D19" s="14">
        <f>C19/B19*100</f>
        <v>65.893553481235585</v>
      </c>
    </row>
    <row r="20" spans="1:6" x14ac:dyDescent="0.25">
      <c r="A20" s="12" t="s">
        <v>13</v>
      </c>
      <c r="B20" s="13">
        <v>9532966</v>
      </c>
      <c r="C20" s="13">
        <v>9249907</v>
      </c>
      <c r="D20" s="14">
        <f t="shared" si="1"/>
        <v>97.030735240218007</v>
      </c>
    </row>
    <row r="21" spans="1:6" ht="0.75" customHeight="1" x14ac:dyDescent="0.25">
      <c r="A21" s="15" t="s">
        <v>43</v>
      </c>
      <c r="B21" s="31">
        <v>26158170</v>
      </c>
      <c r="C21" s="31">
        <v>25327750</v>
      </c>
      <c r="D21" s="14">
        <f>C21-B21</f>
        <v>-830420</v>
      </c>
    </row>
    <row r="22" spans="1:6" s="30" customFormat="1" ht="20.25" customHeight="1" x14ac:dyDescent="0.25">
      <c r="A22" s="38" t="s">
        <v>14</v>
      </c>
      <c r="B22" s="39">
        <v>80739565</v>
      </c>
      <c r="C22" s="39">
        <v>56743119</v>
      </c>
      <c r="D22" s="40">
        <f t="shared" si="1"/>
        <v>70.279198308784558</v>
      </c>
    </row>
    <row r="23" spans="1:6" x14ac:dyDescent="0.25">
      <c r="A23" s="17" t="s">
        <v>15</v>
      </c>
      <c r="B23" s="13">
        <v>54393080</v>
      </c>
      <c r="C23" s="13">
        <v>47545123</v>
      </c>
      <c r="D23" s="14">
        <f t="shared" si="1"/>
        <v>87.410242258757918</v>
      </c>
    </row>
    <row r="24" spans="1:6" x14ac:dyDescent="0.25">
      <c r="A24" s="18" t="s">
        <v>36</v>
      </c>
      <c r="B24" s="13">
        <f>B25+B26+B27</f>
        <v>9697231</v>
      </c>
      <c r="C24" s="13">
        <f>C25+C26+C27</f>
        <v>5478850</v>
      </c>
      <c r="D24" s="14">
        <f t="shared" si="1"/>
        <v>56.499118150325586</v>
      </c>
      <c r="F24" s="20"/>
    </row>
    <row r="25" spans="1:6" x14ac:dyDescent="0.25">
      <c r="A25" s="19" t="s">
        <v>16</v>
      </c>
      <c r="B25" s="13">
        <v>5446965</v>
      </c>
      <c r="C25" s="13">
        <v>4075039</v>
      </c>
      <c r="D25" s="14">
        <f t="shared" si="1"/>
        <v>74.813019727499636</v>
      </c>
    </row>
    <row r="26" spans="1:6" x14ac:dyDescent="0.25">
      <c r="A26" s="19" t="s">
        <v>17</v>
      </c>
      <c r="B26" s="13">
        <v>3759306</v>
      </c>
      <c r="C26" s="13">
        <v>1403811</v>
      </c>
      <c r="D26" s="14">
        <f t="shared" si="1"/>
        <v>37.342291369736863</v>
      </c>
      <c r="F26" s="20"/>
    </row>
    <row r="27" spans="1:6" x14ac:dyDescent="0.25">
      <c r="A27" s="32" t="s">
        <v>44</v>
      </c>
      <c r="B27" s="13">
        <v>490960</v>
      </c>
      <c r="C27" s="13">
        <v>0</v>
      </c>
      <c r="D27" s="14"/>
    </row>
    <row r="28" spans="1:6" x14ac:dyDescent="0.25">
      <c r="A28" s="21" t="s">
        <v>18</v>
      </c>
      <c r="B28" s="13">
        <v>2227580</v>
      </c>
      <c r="C28" s="13">
        <v>1379896</v>
      </c>
      <c r="D28" s="14">
        <f t="shared" ref="D28" si="2">C28/B28*100</f>
        <v>61.945968270499833</v>
      </c>
    </row>
    <row r="29" spans="1:6" x14ac:dyDescent="0.25">
      <c r="A29" s="17" t="s">
        <v>39</v>
      </c>
      <c r="B29" s="13">
        <v>4463188</v>
      </c>
      <c r="C29" s="33">
        <v>1958022</v>
      </c>
      <c r="D29" s="13">
        <f>C29-B29</f>
        <v>-2505166</v>
      </c>
    </row>
    <row r="30" spans="1:6" x14ac:dyDescent="0.25">
      <c r="A30" s="17" t="s">
        <v>38</v>
      </c>
      <c r="B30" s="13">
        <v>153699186</v>
      </c>
      <c r="C30" s="13">
        <v>159117788</v>
      </c>
      <c r="D30" s="13">
        <f>C30-B30</f>
        <v>5418602</v>
      </c>
    </row>
    <row r="31" spans="1:6" ht="15.75" x14ac:dyDescent="0.25">
      <c r="A31" s="19" t="s">
        <v>35</v>
      </c>
      <c r="B31" s="34">
        <v>9465432</v>
      </c>
      <c r="C31" s="34">
        <v>2304773</v>
      </c>
      <c r="D31" s="14">
        <f>C31/B31*100</f>
        <v>24.349369368455662</v>
      </c>
    </row>
    <row r="32" spans="1:6" s="30" customFormat="1" ht="15.75" x14ac:dyDescent="0.25">
      <c r="A32" s="38" t="s">
        <v>19</v>
      </c>
      <c r="B32" s="41"/>
      <c r="C32" s="41"/>
      <c r="D32" s="41"/>
    </row>
    <row r="33" spans="1:4" x14ac:dyDescent="0.25">
      <c r="A33" s="17" t="s">
        <v>20</v>
      </c>
      <c r="B33" s="13">
        <v>1605456</v>
      </c>
      <c r="C33" s="13">
        <v>90527</v>
      </c>
      <c r="D33" s="22">
        <f t="shared" ref="D33:D40" si="3">C33/B33*100</f>
        <v>5.6387095006029435</v>
      </c>
    </row>
    <row r="34" spans="1:4" ht="30" x14ac:dyDescent="0.25">
      <c r="A34" s="23" t="s">
        <v>21</v>
      </c>
      <c r="B34" s="13">
        <v>2174931</v>
      </c>
      <c r="C34" s="13">
        <v>550375</v>
      </c>
      <c r="D34" s="22">
        <f t="shared" si="3"/>
        <v>25.30540049316507</v>
      </c>
    </row>
    <row r="35" spans="1:4" x14ac:dyDescent="0.25">
      <c r="A35" s="23" t="s">
        <v>22</v>
      </c>
      <c r="B35" s="13">
        <v>1417400</v>
      </c>
      <c r="C35" s="13">
        <v>53022</v>
      </c>
      <c r="D35" s="22">
        <f t="shared" si="3"/>
        <v>3.7407930012699304</v>
      </c>
    </row>
    <row r="36" spans="1:4" x14ac:dyDescent="0.25">
      <c r="A36" s="23" t="s">
        <v>23</v>
      </c>
      <c r="B36" s="13">
        <v>123619</v>
      </c>
      <c r="C36" s="13">
        <v>9300</v>
      </c>
      <c r="D36" s="22">
        <f t="shared" si="3"/>
        <v>7.5231153787039204</v>
      </c>
    </row>
    <row r="37" spans="1:4" ht="30.75" customHeight="1" x14ac:dyDescent="0.25">
      <c r="A37" s="23" t="s">
        <v>45</v>
      </c>
      <c r="B37" s="13">
        <v>370090</v>
      </c>
      <c r="C37" s="13">
        <v>0</v>
      </c>
      <c r="D37" s="22">
        <f t="shared" si="3"/>
        <v>0</v>
      </c>
    </row>
    <row r="38" spans="1:4" ht="30.75" customHeight="1" x14ac:dyDescent="0.25">
      <c r="A38" s="23" t="s">
        <v>46</v>
      </c>
      <c r="B38" s="13">
        <v>285600</v>
      </c>
      <c r="C38" s="13">
        <v>0</v>
      </c>
      <c r="D38" s="22">
        <f t="shared" si="3"/>
        <v>0</v>
      </c>
    </row>
    <row r="39" spans="1:4" x14ac:dyDescent="0.25">
      <c r="A39" s="23" t="s">
        <v>34</v>
      </c>
      <c r="B39" s="13">
        <v>630832</v>
      </c>
      <c r="C39" s="13">
        <v>2990</v>
      </c>
      <c r="D39" s="22">
        <f t="shared" si="3"/>
        <v>0.47397722372993129</v>
      </c>
    </row>
    <row r="40" spans="1:4" ht="15.75" x14ac:dyDescent="0.25">
      <c r="A40" s="17" t="s">
        <v>24</v>
      </c>
      <c r="B40" s="24">
        <v>343517</v>
      </c>
      <c r="C40" s="24">
        <v>135623</v>
      </c>
      <c r="D40" s="22">
        <f t="shared" si="3"/>
        <v>39.48072438918598</v>
      </c>
    </row>
    <row r="41" spans="1:4" x14ac:dyDescent="0.25">
      <c r="A41" s="35"/>
      <c r="B41" s="35"/>
      <c r="C41" s="35"/>
      <c r="D41" s="35"/>
    </row>
    <row r="42" spans="1:4" x14ac:dyDescent="0.25">
      <c r="A42" s="17"/>
      <c r="B42" s="25" t="s">
        <v>0</v>
      </c>
      <c r="C42" s="25" t="s">
        <v>37</v>
      </c>
      <c r="D42" s="26" t="s">
        <v>28</v>
      </c>
    </row>
    <row r="43" spans="1:4" x14ac:dyDescent="0.25">
      <c r="A43" s="17" t="s">
        <v>25</v>
      </c>
      <c r="B43" s="13">
        <v>753375</v>
      </c>
      <c r="C43" s="13">
        <v>85743</v>
      </c>
      <c r="D43" s="116" t="s">
        <v>33</v>
      </c>
    </row>
    <row r="44" spans="1:4" x14ac:dyDescent="0.25">
      <c r="A44" s="17" t="s">
        <v>26</v>
      </c>
      <c r="B44" s="27">
        <v>142970</v>
      </c>
      <c r="C44" s="28">
        <v>26443</v>
      </c>
      <c r="D44" s="117"/>
    </row>
    <row r="45" spans="1:4" x14ac:dyDescent="0.25">
      <c r="A45" s="17" t="s">
        <v>27</v>
      </c>
      <c r="B45" s="13">
        <v>743946</v>
      </c>
      <c r="C45" s="13">
        <v>146373</v>
      </c>
      <c r="D45" s="118"/>
    </row>
    <row r="47" spans="1:4" x14ac:dyDescent="0.25">
      <c r="A47" s="29" t="s">
        <v>40</v>
      </c>
    </row>
  </sheetData>
  <mergeCells count="4">
    <mergeCell ref="A1:D1"/>
    <mergeCell ref="B2:D2"/>
    <mergeCell ref="B3:D3"/>
    <mergeCell ref="D43:D45"/>
  </mergeCells>
  <printOptions gridLine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53"/>
  <sheetViews>
    <sheetView workbookViewId="0">
      <selection activeCell="B28" sqref="B28"/>
    </sheetView>
  </sheetViews>
  <sheetFormatPr defaultRowHeight="15" x14ac:dyDescent="0.25"/>
  <cols>
    <col min="1" max="1" width="64" customWidth="1"/>
    <col min="2" max="2" width="16.5703125" customWidth="1"/>
    <col min="3" max="3" width="14.5703125" style="1" customWidth="1"/>
    <col min="4" max="4" width="13.140625" customWidth="1"/>
  </cols>
  <sheetData>
    <row r="1" spans="1:4" ht="40.5" customHeight="1" x14ac:dyDescent="0.25">
      <c r="A1" s="119" t="s">
        <v>62</v>
      </c>
      <c r="B1" s="119"/>
      <c r="C1" s="119"/>
      <c r="D1" s="119"/>
    </row>
    <row r="2" spans="1:4" ht="15.75" x14ac:dyDescent="0.25">
      <c r="A2" s="9"/>
      <c r="B2" s="10" t="s">
        <v>0</v>
      </c>
      <c r="C2" s="6" t="s">
        <v>1</v>
      </c>
      <c r="D2" s="11" t="s">
        <v>2</v>
      </c>
    </row>
    <row r="3" spans="1:4" s="30" customFormat="1" ht="21" customHeight="1" x14ac:dyDescent="0.25">
      <c r="A3" s="45" t="s">
        <v>3</v>
      </c>
      <c r="B3" s="39">
        <f>B4+B11+B15+B16</f>
        <v>73180832</v>
      </c>
      <c r="C3" s="39">
        <f>C4+C11+C15+C16</f>
        <v>85381083</v>
      </c>
      <c r="D3" s="40">
        <f>C3/B3*100</f>
        <v>116.67137509450562</v>
      </c>
    </row>
    <row r="4" spans="1:4" x14ac:dyDescent="0.25">
      <c r="A4" s="55" t="s">
        <v>4</v>
      </c>
      <c r="B4" s="58">
        <f>33464800+33867919</f>
        <v>67332719</v>
      </c>
      <c r="C4" s="59">
        <v>79667730</v>
      </c>
      <c r="D4" s="60">
        <f>C4/B4*100</f>
        <v>118.31949041000409</v>
      </c>
    </row>
    <row r="5" spans="1:4" x14ac:dyDescent="0.25">
      <c r="A5" s="19" t="s">
        <v>30</v>
      </c>
      <c r="B5" s="13">
        <f>26765111+27123596</f>
        <v>53888707</v>
      </c>
      <c r="C5" s="3">
        <v>64450180.539999999</v>
      </c>
      <c r="D5" s="14">
        <f>C5/B5*100</f>
        <v>119.59867684336905</v>
      </c>
    </row>
    <row r="6" spans="1:4" x14ac:dyDescent="0.25">
      <c r="A6" s="19" t="s">
        <v>5</v>
      </c>
      <c r="B6" s="13">
        <f>12221688+12110655</f>
        <v>24332343</v>
      </c>
      <c r="C6" s="3">
        <v>32492299.379999999</v>
      </c>
      <c r="D6" s="14">
        <f t="shared" ref="D6" si="0">C6/B6*100</f>
        <v>133.53543216121849</v>
      </c>
    </row>
    <row r="7" spans="1:4" x14ac:dyDescent="0.25">
      <c r="A7" s="19" t="s">
        <v>6</v>
      </c>
      <c r="B7" s="13">
        <f>10376353+11881691</f>
        <v>22258044</v>
      </c>
      <c r="C7" s="3">
        <v>22857116.550000001</v>
      </c>
      <c r="D7" s="14">
        <f>C7/B7*100</f>
        <v>102.69148785041489</v>
      </c>
    </row>
    <row r="8" spans="1:4" x14ac:dyDescent="0.25">
      <c r="A8" s="19" t="s">
        <v>7</v>
      </c>
      <c r="B8" s="13">
        <f>4348061+3999081</f>
        <v>8347142</v>
      </c>
      <c r="C8" s="3">
        <v>9369501.6699999999</v>
      </c>
      <c r="D8" s="14">
        <f>C8/B8*100</f>
        <v>112.24802057997816</v>
      </c>
    </row>
    <row r="9" spans="1:4" x14ac:dyDescent="0.25">
      <c r="A9" s="19" t="s">
        <v>31</v>
      </c>
      <c r="B9" s="13">
        <f>4341061+3991581</f>
        <v>8332642</v>
      </c>
      <c r="C9" s="3">
        <v>9363810.3300000001</v>
      </c>
      <c r="D9" s="14">
        <f>C9/B9*100</f>
        <v>112.37504659386543</v>
      </c>
    </row>
    <row r="10" spans="1:4" x14ac:dyDescent="0.25">
      <c r="A10" s="19" t="s">
        <v>32</v>
      </c>
      <c r="B10" s="13">
        <f>2150891+2497494</f>
        <v>4648385</v>
      </c>
      <c r="C10" s="3">
        <v>5465151.8499999996</v>
      </c>
      <c r="D10" s="14">
        <f>C10/B10*100</f>
        <v>117.57098110418993</v>
      </c>
    </row>
    <row r="11" spans="1:4" x14ac:dyDescent="0.25">
      <c r="A11" s="55" t="s">
        <v>8</v>
      </c>
      <c r="B11" s="58">
        <f>653774+693808</f>
        <v>1347582</v>
      </c>
      <c r="C11" s="59">
        <v>1428520.28</v>
      </c>
      <c r="D11" s="60">
        <f t="shared" ref="D11:D18" si="1">C11/B11*100</f>
        <v>106.00618589443908</v>
      </c>
    </row>
    <row r="12" spans="1:4" x14ac:dyDescent="0.25">
      <c r="A12" s="19" t="s">
        <v>29</v>
      </c>
      <c r="B12" s="13">
        <f>419478+415919</f>
        <v>835397</v>
      </c>
      <c r="C12" s="3">
        <v>848563.23</v>
      </c>
      <c r="D12" s="14">
        <f t="shared" si="1"/>
        <v>101.57604468294714</v>
      </c>
    </row>
    <row r="13" spans="1:4" x14ac:dyDescent="0.25">
      <c r="A13" s="56" t="s">
        <v>48</v>
      </c>
      <c r="B13" s="13">
        <f>50000+50000</f>
        <v>100000</v>
      </c>
      <c r="C13" s="37">
        <v>77529</v>
      </c>
      <c r="D13" s="14">
        <f t="shared" si="1"/>
        <v>77.528999999999996</v>
      </c>
    </row>
    <row r="14" spans="1:4" x14ac:dyDescent="0.25">
      <c r="A14" s="19" t="s">
        <v>9</v>
      </c>
      <c r="B14" s="13">
        <f>167667+205960</f>
        <v>373627</v>
      </c>
      <c r="C14" s="3">
        <v>396777.6</v>
      </c>
      <c r="D14" s="14">
        <f t="shared" si="1"/>
        <v>106.19617961228711</v>
      </c>
    </row>
    <row r="15" spans="1:4" x14ac:dyDescent="0.25">
      <c r="A15" s="55" t="s">
        <v>10</v>
      </c>
      <c r="B15" s="58">
        <f>431698+275081</f>
        <v>706779</v>
      </c>
      <c r="C15" s="59">
        <v>859200.49</v>
      </c>
      <c r="D15" s="60">
        <f t="shared" si="1"/>
        <v>121.56565064892986</v>
      </c>
    </row>
    <row r="16" spans="1:4" x14ac:dyDescent="0.25">
      <c r="A16" s="55" t="s">
        <v>11</v>
      </c>
      <c r="B16" s="58">
        <f>1879940+1913812</f>
        <v>3793752</v>
      </c>
      <c r="C16" s="59">
        <v>3425632.23</v>
      </c>
      <c r="D16" s="60">
        <f t="shared" si="1"/>
        <v>90.296683336180124</v>
      </c>
    </row>
    <row r="17" spans="1:6" ht="15.75" customHeight="1" x14ac:dyDescent="0.25">
      <c r="A17" s="57" t="s">
        <v>53</v>
      </c>
      <c r="B17" s="3">
        <v>67437068</v>
      </c>
      <c r="C17" s="3">
        <v>44920209</v>
      </c>
      <c r="D17" s="4">
        <f>C17/B17*100</f>
        <v>66.610560530300631</v>
      </c>
    </row>
    <row r="18" spans="1:6" ht="16.5" customHeight="1" x14ac:dyDescent="0.25">
      <c r="A18" s="5" t="s">
        <v>13</v>
      </c>
      <c r="B18" s="3">
        <v>32885477</v>
      </c>
      <c r="C18" s="3">
        <v>20582537</v>
      </c>
      <c r="D18" s="4">
        <f t="shared" si="1"/>
        <v>62.588531101434228</v>
      </c>
    </row>
    <row r="19" spans="1:6" ht="15" customHeight="1" x14ac:dyDescent="0.25">
      <c r="A19" s="2" t="s">
        <v>54</v>
      </c>
      <c r="B19" s="46">
        <v>7481449</v>
      </c>
      <c r="C19" s="3"/>
      <c r="D19" s="4"/>
    </row>
    <row r="20" spans="1:6" ht="12" customHeight="1" x14ac:dyDescent="0.25">
      <c r="A20" s="2"/>
      <c r="B20" s="46"/>
      <c r="C20" s="3"/>
      <c r="D20" s="4"/>
    </row>
    <row r="21" spans="1:6" s="30" customFormat="1" ht="20.25" customHeight="1" x14ac:dyDescent="0.25">
      <c r="A21" s="38" t="s">
        <v>14</v>
      </c>
      <c r="B21" s="39">
        <v>182936981</v>
      </c>
      <c r="C21" s="39">
        <v>143756682</v>
      </c>
      <c r="D21" s="40">
        <f>C21/B21*100</f>
        <v>78.582625128158199</v>
      </c>
    </row>
    <row r="22" spans="1:6" x14ac:dyDescent="0.25">
      <c r="A22" s="17" t="s">
        <v>15</v>
      </c>
      <c r="B22" s="13">
        <v>119516258</v>
      </c>
      <c r="C22" s="3">
        <v>111875770</v>
      </c>
      <c r="D22" s="14">
        <f>C22/B22*100</f>
        <v>93.607155940240361</v>
      </c>
    </row>
    <row r="23" spans="1:6" s="42" customFormat="1" x14ac:dyDescent="0.25">
      <c r="A23" s="17" t="s">
        <v>35</v>
      </c>
      <c r="B23" s="37">
        <v>26087271</v>
      </c>
      <c r="C23" s="37">
        <v>8143217</v>
      </c>
      <c r="D23" s="14">
        <f>C23/B23*100</f>
        <v>31.21528886635938</v>
      </c>
    </row>
    <row r="24" spans="1:6" x14ac:dyDescent="0.25">
      <c r="A24" s="21" t="s">
        <v>18</v>
      </c>
      <c r="B24" s="13">
        <v>4141392</v>
      </c>
      <c r="C24" s="3">
        <v>3052349</v>
      </c>
      <c r="D24" s="14">
        <f>C24/B24*100</f>
        <v>73.703455263351074</v>
      </c>
    </row>
    <row r="25" spans="1:6" x14ac:dyDescent="0.25">
      <c r="A25" s="17" t="s">
        <v>49</v>
      </c>
      <c r="B25" s="13">
        <v>4463188</v>
      </c>
      <c r="C25" s="36">
        <v>4183117</v>
      </c>
      <c r="D25" s="13">
        <f>C25-B25</f>
        <v>-280071</v>
      </c>
    </row>
    <row r="26" spans="1:6" x14ac:dyDescent="0.25">
      <c r="A26" s="17" t="s">
        <v>50</v>
      </c>
      <c r="B26" s="13">
        <v>153699186</v>
      </c>
      <c r="C26" s="3">
        <v>165611387</v>
      </c>
      <c r="D26" s="13">
        <f>C26-B26</f>
        <v>11912201</v>
      </c>
    </row>
    <row r="27" spans="1:6" ht="25.5" x14ac:dyDescent="0.25">
      <c r="A27" s="50" t="s">
        <v>60</v>
      </c>
      <c r="B27" s="3">
        <v>938630</v>
      </c>
      <c r="C27" s="3">
        <v>938630</v>
      </c>
      <c r="D27" s="13">
        <f>C27/B27*100</f>
        <v>100</v>
      </c>
      <c r="E27" t="s">
        <v>61</v>
      </c>
    </row>
    <row r="28" spans="1:6" ht="20.25" customHeight="1" x14ac:dyDescent="0.25">
      <c r="A28" s="51" t="s">
        <v>47</v>
      </c>
      <c r="B28" s="52">
        <v>33257215</v>
      </c>
      <c r="C28" s="53">
        <v>31569972.170000002</v>
      </c>
      <c r="D28" s="54">
        <f>C28-B28</f>
        <v>-1687242.8299999982</v>
      </c>
    </row>
    <row r="29" spans="1:6" ht="11.25" customHeight="1" x14ac:dyDescent="0.25">
      <c r="A29" s="12"/>
      <c r="B29" s="13"/>
      <c r="C29" s="3"/>
      <c r="D29" s="14"/>
    </row>
    <row r="30" spans="1:6" ht="15.75" x14ac:dyDescent="0.25">
      <c r="A30" s="47" t="s">
        <v>55</v>
      </c>
      <c r="B30" s="44"/>
      <c r="C30" s="44"/>
      <c r="D30" s="44"/>
    </row>
    <row r="31" spans="1:6" x14ac:dyDescent="0.25">
      <c r="A31" s="18" t="s">
        <v>36</v>
      </c>
      <c r="B31" s="13">
        <f>B32+B33+B34</f>
        <v>20974084</v>
      </c>
      <c r="C31" s="3">
        <f>C32+C33</f>
        <v>14999764</v>
      </c>
      <c r="D31" s="14">
        <f t="shared" ref="D31:D33" si="2">C31/B31*100</f>
        <v>71.515704809802415</v>
      </c>
      <c r="E31" s="20"/>
      <c r="F31" s="20"/>
    </row>
    <row r="32" spans="1:6" x14ac:dyDescent="0.25">
      <c r="A32" s="19" t="s">
        <v>16</v>
      </c>
      <c r="B32" s="13">
        <v>12240142</v>
      </c>
      <c r="C32" s="3">
        <v>11610905</v>
      </c>
      <c r="D32" s="14">
        <f t="shared" si="2"/>
        <v>94.859234476201337</v>
      </c>
    </row>
    <row r="33" spans="1:6" x14ac:dyDescent="0.25">
      <c r="A33" s="19" t="s">
        <v>17</v>
      </c>
      <c r="B33" s="13">
        <v>8242982</v>
      </c>
      <c r="C33" s="3">
        <v>3388859</v>
      </c>
      <c r="D33" s="14">
        <f t="shared" si="2"/>
        <v>41.112051439636772</v>
      </c>
      <c r="F33" s="20"/>
    </row>
    <row r="34" spans="1:6" x14ac:dyDescent="0.25">
      <c r="A34" s="32" t="s">
        <v>44</v>
      </c>
      <c r="B34" s="13">
        <v>490960</v>
      </c>
      <c r="C34" s="61" t="s">
        <v>64</v>
      </c>
      <c r="D34" s="14"/>
    </row>
    <row r="35" spans="1:6" ht="30" x14ac:dyDescent="0.25">
      <c r="A35" s="23" t="s">
        <v>21</v>
      </c>
      <c r="B35" s="13">
        <v>3904201</v>
      </c>
      <c r="C35" s="3">
        <v>1118148</v>
      </c>
      <c r="D35" s="14">
        <f>C35/B35*100</f>
        <v>28.639611536393744</v>
      </c>
    </row>
    <row r="36" spans="1:6" x14ac:dyDescent="0.25">
      <c r="A36" s="17" t="s">
        <v>20</v>
      </c>
      <c r="B36" s="13">
        <v>4079033</v>
      </c>
      <c r="C36" s="3">
        <v>997861</v>
      </c>
      <c r="D36" s="14">
        <f t="shared" ref="D36:D39" si="3">C36/B36*100</f>
        <v>24.463175463400272</v>
      </c>
    </row>
    <row r="37" spans="1:6" x14ac:dyDescent="0.25">
      <c r="A37" s="23" t="s">
        <v>22</v>
      </c>
      <c r="B37" s="13">
        <v>2089449</v>
      </c>
      <c r="C37" s="3">
        <v>760961</v>
      </c>
      <c r="D37" s="14">
        <f t="shared" si="3"/>
        <v>36.419218655253133</v>
      </c>
    </row>
    <row r="38" spans="1:6" x14ac:dyDescent="0.25">
      <c r="A38" s="23" t="s">
        <v>23</v>
      </c>
      <c r="B38" s="13">
        <v>145674</v>
      </c>
      <c r="C38" s="3">
        <v>35798</v>
      </c>
      <c r="D38" s="14">
        <f t="shared" si="3"/>
        <v>24.574048903716516</v>
      </c>
    </row>
    <row r="39" spans="1:6" ht="30.75" customHeight="1" x14ac:dyDescent="0.25">
      <c r="A39" s="23" t="s">
        <v>45</v>
      </c>
      <c r="B39" s="13">
        <v>859915</v>
      </c>
      <c r="C39" s="3">
        <v>664915</v>
      </c>
      <c r="D39" s="14">
        <f t="shared" si="3"/>
        <v>77.32334009756778</v>
      </c>
    </row>
    <row r="40" spans="1:6" ht="30.75" customHeight="1" x14ac:dyDescent="0.25">
      <c r="A40" s="23" t="s">
        <v>46</v>
      </c>
      <c r="B40" s="13">
        <v>663600</v>
      </c>
      <c r="C40" s="3">
        <v>76660</v>
      </c>
      <c r="D40" s="22">
        <f>C40/B40*100</f>
        <v>11.552139843279084</v>
      </c>
    </row>
    <row r="41" spans="1:6" x14ac:dyDescent="0.25">
      <c r="A41" s="23" t="s">
        <v>34</v>
      </c>
      <c r="B41" s="13">
        <v>905913</v>
      </c>
      <c r="C41" s="3">
        <v>637284</v>
      </c>
      <c r="D41" s="22">
        <f>C41/B41*100</f>
        <v>70.347152541138058</v>
      </c>
    </row>
    <row r="42" spans="1:6" ht="15.75" x14ac:dyDescent="0.25">
      <c r="A42" s="17" t="s">
        <v>24</v>
      </c>
      <c r="B42" s="24">
        <v>798172</v>
      </c>
      <c r="C42" s="8">
        <v>335982</v>
      </c>
      <c r="D42" s="22">
        <f>C42/B42*100</f>
        <v>42.093934640653899</v>
      </c>
    </row>
    <row r="43" spans="1:6" ht="15.75" x14ac:dyDescent="0.25">
      <c r="A43" s="17" t="s">
        <v>52</v>
      </c>
      <c r="B43" s="24">
        <v>590880</v>
      </c>
      <c r="C43" s="8">
        <v>153658</v>
      </c>
      <c r="D43" s="22">
        <f>C43/B43*100</f>
        <v>26.00494178174926</v>
      </c>
    </row>
    <row r="44" spans="1:6" ht="15.75" x14ac:dyDescent="0.25">
      <c r="A44" s="17" t="s">
        <v>56</v>
      </c>
      <c r="B44" s="24">
        <v>203077</v>
      </c>
      <c r="C44" s="8">
        <v>39197</v>
      </c>
      <c r="D44" s="22">
        <f>C44/B44*100</f>
        <v>19.30154571911147</v>
      </c>
    </row>
    <row r="45" spans="1:6" ht="15.75" x14ac:dyDescent="0.25">
      <c r="A45" s="17" t="s">
        <v>57</v>
      </c>
      <c r="B45" s="24">
        <v>243135</v>
      </c>
      <c r="C45" s="62" t="s">
        <v>64</v>
      </c>
      <c r="D45" s="22"/>
    </row>
    <row r="46" spans="1:6" ht="15.75" x14ac:dyDescent="0.25">
      <c r="A46" s="17" t="s">
        <v>58</v>
      </c>
      <c r="B46" s="24">
        <v>151919</v>
      </c>
      <c r="C46" s="8">
        <v>51980</v>
      </c>
      <c r="D46" s="22">
        <f t="shared" ref="D46" si="4">C46/B46*100</f>
        <v>34.215601735135174</v>
      </c>
      <c r="E46" s="20"/>
    </row>
    <row r="47" spans="1:6" ht="8.25" customHeight="1" x14ac:dyDescent="0.25">
      <c r="A47" s="17"/>
      <c r="B47" s="24"/>
      <c r="C47" s="8"/>
      <c r="D47" s="22"/>
    </row>
    <row r="48" spans="1:6" x14ac:dyDescent="0.25">
      <c r="A48" s="49" t="s">
        <v>59</v>
      </c>
      <c r="B48" s="48" t="s">
        <v>0</v>
      </c>
      <c r="C48" s="48" t="s">
        <v>37</v>
      </c>
      <c r="D48" s="48" t="s">
        <v>28</v>
      </c>
    </row>
    <row r="49" spans="1:4" x14ac:dyDescent="0.25">
      <c r="A49" s="17" t="s">
        <v>25</v>
      </c>
      <c r="B49" s="13">
        <v>830710</v>
      </c>
      <c r="C49" s="13">
        <v>190250</v>
      </c>
      <c r="D49" s="3">
        <v>740000</v>
      </c>
    </row>
    <row r="50" spans="1:4" x14ac:dyDescent="0.25">
      <c r="A50" s="17" t="s">
        <v>26</v>
      </c>
      <c r="B50" s="27">
        <v>207596</v>
      </c>
      <c r="C50" s="27">
        <v>63952</v>
      </c>
      <c r="D50" s="63" t="s">
        <v>64</v>
      </c>
    </row>
    <row r="51" spans="1:4" x14ac:dyDescent="0.25">
      <c r="A51" s="17" t="s">
        <v>27</v>
      </c>
      <c r="B51" s="13">
        <v>879111</v>
      </c>
      <c r="C51" s="13">
        <v>260400</v>
      </c>
      <c r="D51" s="3">
        <v>740000</v>
      </c>
    </row>
    <row r="53" spans="1:4" x14ac:dyDescent="0.25">
      <c r="A53" s="29" t="s">
        <v>40</v>
      </c>
    </row>
  </sheetData>
  <mergeCells count="1">
    <mergeCell ref="A1:D1"/>
  </mergeCells>
  <pageMargins left="0" right="0" top="0" bottom="0" header="0" footer="0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F53"/>
  <sheetViews>
    <sheetView topLeftCell="A13" workbookViewId="0">
      <selection activeCell="B48" sqref="B48:D48"/>
    </sheetView>
  </sheetViews>
  <sheetFormatPr defaultRowHeight="15" x14ac:dyDescent="0.25"/>
  <cols>
    <col min="1" max="1" width="64" customWidth="1"/>
    <col min="2" max="2" width="13.7109375" customWidth="1"/>
    <col min="3" max="3" width="14.5703125" style="1" customWidth="1"/>
    <col min="4" max="4" width="13.140625" customWidth="1"/>
  </cols>
  <sheetData>
    <row r="1" spans="1:4" ht="40.5" customHeight="1" x14ac:dyDescent="0.25">
      <c r="A1" s="119" t="s">
        <v>63</v>
      </c>
      <c r="B1" s="119"/>
      <c r="C1" s="119"/>
      <c r="D1" s="119"/>
    </row>
    <row r="2" spans="1:4" ht="15.75" x14ac:dyDescent="0.25">
      <c r="A2" s="9"/>
      <c r="B2" s="10" t="s">
        <v>0</v>
      </c>
      <c r="C2" s="6" t="s">
        <v>1</v>
      </c>
      <c r="D2" s="11" t="s">
        <v>2</v>
      </c>
    </row>
    <row r="3" spans="1:4" s="30" customFormat="1" ht="21" customHeight="1" x14ac:dyDescent="0.25">
      <c r="A3" s="45" t="s">
        <v>3</v>
      </c>
      <c r="B3" s="39">
        <f>B4+B11+B15+B16</f>
        <v>115303449</v>
      </c>
      <c r="C3" s="39">
        <f>C4+C11+C15+C16</f>
        <v>133118930</v>
      </c>
      <c r="D3" s="40">
        <f>C3/B3*100</f>
        <v>115.45095238217895</v>
      </c>
    </row>
    <row r="4" spans="1:4" x14ac:dyDescent="0.25">
      <c r="A4" s="55" t="s">
        <v>4</v>
      </c>
      <c r="B4" s="58">
        <f>33464800+33867919+39671283</f>
        <v>107004002</v>
      </c>
      <c r="C4" s="59">
        <v>124880818</v>
      </c>
      <c r="D4" s="60">
        <f>C4/B4*100</f>
        <v>116.70667981184479</v>
      </c>
    </row>
    <row r="5" spans="1:4" x14ac:dyDescent="0.25">
      <c r="A5" s="19" t="s">
        <v>30</v>
      </c>
      <c r="B5" s="13">
        <f>26765111+27123596+30008002</f>
        <v>83896709</v>
      </c>
      <c r="C5" s="3">
        <v>100452679</v>
      </c>
      <c r="D5" s="14">
        <f>C5/B5*100</f>
        <v>119.73375379956799</v>
      </c>
    </row>
    <row r="6" spans="1:4" x14ac:dyDescent="0.25">
      <c r="A6" s="19" t="s">
        <v>5</v>
      </c>
      <c r="B6" s="13">
        <f>12221688+12110655+14403053</f>
        <v>38735396</v>
      </c>
      <c r="C6" s="3">
        <v>48487471</v>
      </c>
      <c r="D6" s="14">
        <f t="shared" ref="D6" si="0">C6/B6*100</f>
        <v>125.17613347750465</v>
      </c>
    </row>
    <row r="7" spans="1:4" x14ac:dyDescent="0.25">
      <c r="A7" s="19" t="s">
        <v>6</v>
      </c>
      <c r="B7" s="13">
        <f>10376353+11881691+12132688</f>
        <v>34390732</v>
      </c>
      <c r="C7" s="3">
        <v>37483307</v>
      </c>
      <c r="D7" s="14">
        <f>C7/B7*100</f>
        <v>108.99246634238551</v>
      </c>
    </row>
    <row r="8" spans="1:4" x14ac:dyDescent="0.25">
      <c r="A8" s="19" t="s">
        <v>7</v>
      </c>
      <c r="B8" s="13">
        <f>4348061+3999081+4775140</f>
        <v>13122282</v>
      </c>
      <c r="C8" s="3">
        <v>14916131</v>
      </c>
      <c r="D8" s="14">
        <f>C8/B8*100</f>
        <v>113.67025186625315</v>
      </c>
    </row>
    <row r="9" spans="1:4" x14ac:dyDescent="0.25">
      <c r="A9" s="19" t="s">
        <v>31</v>
      </c>
      <c r="B9" s="13">
        <f>4341061+3991581+4767640</f>
        <v>13100282</v>
      </c>
      <c r="C9" s="3">
        <v>14908261</v>
      </c>
      <c r="D9" s="14">
        <f>C9/B9*100</f>
        <v>113.8010693204925</v>
      </c>
    </row>
    <row r="10" spans="1:4" x14ac:dyDescent="0.25">
      <c r="A10" s="19" t="s">
        <v>32</v>
      </c>
      <c r="B10" s="13">
        <f>2150891+2497494+3744120</f>
        <v>8392505</v>
      </c>
      <c r="C10" s="3">
        <v>8131566</v>
      </c>
      <c r="D10" s="14">
        <f>C10/B10*100</f>
        <v>96.890809120757154</v>
      </c>
    </row>
    <row r="11" spans="1:4" x14ac:dyDescent="0.25">
      <c r="A11" s="55" t="s">
        <v>8</v>
      </c>
      <c r="B11" s="58">
        <f>653774+693808+693184</f>
        <v>2040766</v>
      </c>
      <c r="C11" s="59">
        <v>2431621</v>
      </c>
      <c r="D11" s="60">
        <f t="shared" ref="D11:D18" si="1">C11/B11*100</f>
        <v>119.15236729737755</v>
      </c>
    </row>
    <row r="12" spans="1:4" x14ac:dyDescent="0.25">
      <c r="A12" s="19" t="s">
        <v>29</v>
      </c>
      <c r="B12" s="13">
        <f>419478+415919+454966</f>
        <v>1290363</v>
      </c>
      <c r="C12" s="3">
        <v>1451054</v>
      </c>
      <c r="D12" s="14">
        <f t="shared" si="1"/>
        <v>112.45316240468767</v>
      </c>
    </row>
    <row r="13" spans="1:4" x14ac:dyDescent="0.25">
      <c r="A13" s="56" t="s">
        <v>48</v>
      </c>
      <c r="B13" s="13">
        <f>50000+50000+50000</f>
        <v>150000</v>
      </c>
      <c r="C13" s="37">
        <v>127199</v>
      </c>
      <c r="D13" s="14">
        <f t="shared" si="1"/>
        <v>84.799333333333337</v>
      </c>
    </row>
    <row r="14" spans="1:4" x14ac:dyDescent="0.25">
      <c r="A14" s="19" t="s">
        <v>9</v>
      </c>
      <c r="B14" s="13">
        <f>167667+205960+168989</f>
        <v>542616</v>
      </c>
      <c r="C14" s="3">
        <v>698808</v>
      </c>
      <c r="D14" s="14">
        <f t="shared" si="1"/>
        <v>128.7849971250387</v>
      </c>
    </row>
    <row r="15" spans="1:4" x14ac:dyDescent="0.25">
      <c r="A15" s="55" t="s">
        <v>10</v>
      </c>
      <c r="B15" s="58">
        <f>431698+275081+431515</f>
        <v>1138294</v>
      </c>
      <c r="C15" s="59">
        <v>1407980</v>
      </c>
      <c r="D15" s="60">
        <f t="shared" si="1"/>
        <v>123.6921217189935</v>
      </c>
    </row>
    <row r="16" spans="1:4" x14ac:dyDescent="0.25">
      <c r="A16" s="55" t="s">
        <v>11</v>
      </c>
      <c r="B16" s="58">
        <f>1879940+1913812+1326635</f>
        <v>5120387</v>
      </c>
      <c r="C16" s="59">
        <v>4398511</v>
      </c>
      <c r="D16" s="60">
        <f t="shared" si="1"/>
        <v>85.90192499121649</v>
      </c>
    </row>
    <row r="17" spans="1:6" ht="15.75" customHeight="1" x14ac:dyDescent="0.25">
      <c r="A17" s="57" t="s">
        <v>53</v>
      </c>
      <c r="B17" s="3">
        <v>79862625</v>
      </c>
      <c r="C17" s="3">
        <v>51329882</v>
      </c>
      <c r="D17" s="4">
        <f>C17/B17*100</f>
        <v>64.272720812770672</v>
      </c>
    </row>
    <row r="18" spans="1:6" ht="0.75" customHeight="1" x14ac:dyDescent="0.25">
      <c r="A18" s="5" t="s">
        <v>13</v>
      </c>
      <c r="B18" s="3">
        <v>32885477</v>
      </c>
      <c r="C18" s="3"/>
      <c r="D18" s="4">
        <f t="shared" si="1"/>
        <v>0</v>
      </c>
    </row>
    <row r="19" spans="1:6" ht="15" hidden="1" customHeight="1" x14ac:dyDescent="0.25">
      <c r="A19" s="2" t="s">
        <v>54</v>
      </c>
      <c r="B19" s="46">
        <v>7481449</v>
      </c>
      <c r="C19" s="3"/>
      <c r="D19" s="4"/>
    </row>
    <row r="20" spans="1:6" ht="12" customHeight="1" x14ac:dyDescent="0.25">
      <c r="A20" s="2"/>
      <c r="B20" s="46"/>
      <c r="C20" s="3"/>
      <c r="D20" s="4"/>
    </row>
    <row r="21" spans="1:6" s="30" customFormat="1" ht="20.25" customHeight="1" x14ac:dyDescent="0.25">
      <c r="A21" s="38" t="s">
        <v>14</v>
      </c>
      <c r="B21" s="39">
        <v>248354517</v>
      </c>
      <c r="C21" s="39">
        <v>214603220</v>
      </c>
      <c r="D21" s="40">
        <f>C21/B21*100</f>
        <v>86.4100329610675</v>
      </c>
    </row>
    <row r="22" spans="1:6" x14ac:dyDescent="0.25">
      <c r="A22" s="17" t="s">
        <v>15</v>
      </c>
      <c r="B22" s="13">
        <v>159767987</v>
      </c>
      <c r="C22" s="3">
        <v>155567904</v>
      </c>
      <c r="D22" s="14">
        <f>C22/B22*100</f>
        <v>97.371136058689899</v>
      </c>
    </row>
    <row r="23" spans="1:6" s="42" customFormat="1" hidden="1" x14ac:dyDescent="0.25">
      <c r="A23" s="17" t="s">
        <v>35</v>
      </c>
      <c r="B23" s="37"/>
      <c r="C23" s="37"/>
      <c r="D23" s="14" t="e">
        <f>C23/B23*100</f>
        <v>#DIV/0!</v>
      </c>
    </row>
    <row r="24" spans="1:6" ht="15.75" thickBot="1" x14ac:dyDescent="0.3">
      <c r="A24" s="21" t="s">
        <v>18</v>
      </c>
      <c r="B24" s="13">
        <v>5476867</v>
      </c>
      <c r="C24" s="3">
        <v>3998661</v>
      </c>
      <c r="D24" s="14">
        <f>C24/B24*100</f>
        <v>73.010007363698989</v>
      </c>
    </row>
    <row r="25" spans="1:6" ht="15.75" x14ac:dyDescent="0.25">
      <c r="A25" s="17" t="s">
        <v>65</v>
      </c>
      <c r="B25" s="13">
        <v>4463188</v>
      </c>
      <c r="C25" s="64">
        <v>3590632</v>
      </c>
      <c r="D25" s="13">
        <f>C25-B25</f>
        <v>-872556</v>
      </c>
    </row>
    <row r="26" spans="1:6" x14ac:dyDescent="0.25">
      <c r="A26" s="17" t="s">
        <v>66</v>
      </c>
      <c r="B26" s="13">
        <v>153699186</v>
      </c>
      <c r="C26" s="3">
        <v>168561648</v>
      </c>
      <c r="D26" s="13">
        <f>C26-B26</f>
        <v>14862462</v>
      </c>
    </row>
    <row r="27" spans="1:6" ht="0.75" customHeight="1" x14ac:dyDescent="0.25">
      <c r="A27" s="50" t="s">
        <v>60</v>
      </c>
      <c r="B27" s="3"/>
      <c r="C27" s="3">
        <v>938630</v>
      </c>
      <c r="D27" s="13">
        <v>100</v>
      </c>
      <c r="E27" t="s">
        <v>61</v>
      </c>
    </row>
    <row r="28" spans="1:6" ht="20.25" hidden="1" customHeight="1" x14ac:dyDescent="0.25">
      <c r="A28" s="51" t="s">
        <v>47</v>
      </c>
      <c r="B28" s="52">
        <v>33257215</v>
      </c>
      <c r="C28" s="53"/>
      <c r="D28" s="54">
        <v>-1687242.8299999982</v>
      </c>
    </row>
    <row r="29" spans="1:6" ht="11.25" customHeight="1" x14ac:dyDescent="0.25">
      <c r="A29" s="12"/>
      <c r="B29" s="13"/>
      <c r="C29" s="3"/>
      <c r="D29" s="14"/>
    </row>
    <row r="30" spans="1:6" ht="15.75" x14ac:dyDescent="0.25">
      <c r="A30" s="47" t="s">
        <v>55</v>
      </c>
      <c r="B30" s="44"/>
      <c r="C30" s="44"/>
      <c r="D30" s="44"/>
    </row>
    <row r="31" spans="1:6" x14ac:dyDescent="0.25">
      <c r="A31" s="18" t="s">
        <v>36</v>
      </c>
      <c r="B31" s="13">
        <f>B32+B33</f>
        <v>32558782</v>
      </c>
      <c r="C31" s="3">
        <f>C32+C33</f>
        <v>29342336</v>
      </c>
      <c r="D31" s="14">
        <f t="shared" ref="D31:D33" si="2">C31/B31*100</f>
        <v>90.12111079585226</v>
      </c>
      <c r="E31" s="20"/>
      <c r="F31" s="20"/>
    </row>
    <row r="32" spans="1:6" x14ac:dyDescent="0.25">
      <c r="A32" s="19" t="s">
        <v>16</v>
      </c>
      <c r="B32" s="13">
        <v>19514519</v>
      </c>
      <c r="C32" s="3">
        <v>18659083</v>
      </c>
      <c r="D32" s="14">
        <f t="shared" si="2"/>
        <v>95.616412579782263</v>
      </c>
    </row>
    <row r="33" spans="1:6" x14ac:dyDescent="0.25">
      <c r="A33" s="19" t="s">
        <v>17</v>
      </c>
      <c r="B33" s="13">
        <v>13044263</v>
      </c>
      <c r="C33" s="3">
        <v>10683253</v>
      </c>
      <c r="D33" s="14">
        <f t="shared" si="2"/>
        <v>81.900012288927329</v>
      </c>
      <c r="F33" s="20"/>
    </row>
    <row r="34" spans="1:6" ht="0.75" customHeight="1" x14ac:dyDescent="0.25">
      <c r="A34" s="32" t="s">
        <v>44</v>
      </c>
      <c r="B34" s="13"/>
      <c r="C34" s="43"/>
      <c r="D34" s="14"/>
    </row>
    <row r="35" spans="1:6" ht="30" x14ac:dyDescent="0.25">
      <c r="A35" s="23" t="s">
        <v>21</v>
      </c>
      <c r="B35" s="13">
        <v>5786994</v>
      </c>
      <c r="C35" s="3">
        <v>3447042</v>
      </c>
      <c r="D35" s="14">
        <f>C35/B35*100</f>
        <v>59.565328735436736</v>
      </c>
    </row>
    <row r="36" spans="1:6" x14ac:dyDescent="0.25">
      <c r="A36" s="17" t="s">
        <v>20</v>
      </c>
      <c r="B36" s="13">
        <f>1303350+4987113</f>
        <v>6290463</v>
      </c>
      <c r="C36" s="3">
        <f>92590+2957368</f>
        <v>3049958</v>
      </c>
      <c r="D36" s="14">
        <f t="shared" ref="D36:D39" si="3">C36/B36*100</f>
        <v>48.485429450900511</v>
      </c>
    </row>
    <row r="37" spans="1:6" x14ac:dyDescent="0.25">
      <c r="A37" s="23" t="s">
        <v>22</v>
      </c>
      <c r="B37" s="13">
        <v>3620750</v>
      </c>
      <c r="C37" s="3">
        <v>1489203</v>
      </c>
      <c r="D37" s="14">
        <f t="shared" si="3"/>
        <v>41.129683076710627</v>
      </c>
    </row>
    <row r="38" spans="1:6" x14ac:dyDescent="0.25">
      <c r="A38" s="23" t="s">
        <v>23</v>
      </c>
      <c r="B38" s="13">
        <v>421128</v>
      </c>
      <c r="C38" s="3">
        <v>107643</v>
      </c>
      <c r="D38" s="14">
        <f t="shared" si="3"/>
        <v>25.560637145950878</v>
      </c>
    </row>
    <row r="39" spans="1:6" ht="30.75" customHeight="1" x14ac:dyDescent="0.25">
      <c r="A39" s="23" t="s">
        <v>45</v>
      </c>
      <c r="B39" s="13">
        <v>1150700</v>
      </c>
      <c r="C39" s="3">
        <v>802296</v>
      </c>
      <c r="D39" s="14">
        <f t="shared" si="3"/>
        <v>69.722429825323715</v>
      </c>
    </row>
    <row r="40" spans="1:6" ht="30.75" customHeight="1" x14ac:dyDescent="0.25">
      <c r="A40" s="23" t="s">
        <v>46</v>
      </c>
      <c r="B40" s="13">
        <v>888000</v>
      </c>
      <c r="C40" s="3">
        <v>76660</v>
      </c>
      <c r="D40" s="22">
        <f>C40/B40*100</f>
        <v>8.6328828828828836</v>
      </c>
    </row>
    <row r="41" spans="1:6" x14ac:dyDescent="0.25">
      <c r="A41" s="23" t="s">
        <v>34</v>
      </c>
      <c r="B41" s="13">
        <v>1337428</v>
      </c>
      <c r="C41" s="3">
        <v>1239324</v>
      </c>
      <c r="D41" s="22">
        <f>C41/B41*100</f>
        <v>92.664726624536058</v>
      </c>
    </row>
    <row r="42" spans="1:6" ht="15.75" x14ac:dyDescent="0.25">
      <c r="A42" s="17" t="s">
        <v>24</v>
      </c>
      <c r="B42" s="24">
        <v>1068078</v>
      </c>
      <c r="C42" s="8">
        <v>646794</v>
      </c>
      <c r="D42" s="22">
        <f>C42/B42*100</f>
        <v>60.556813266446831</v>
      </c>
    </row>
    <row r="43" spans="1:6" ht="15.75" x14ac:dyDescent="0.25">
      <c r="A43" s="17" t="s">
        <v>52</v>
      </c>
      <c r="B43" s="24">
        <v>770400</v>
      </c>
      <c r="C43" s="8">
        <v>373192</v>
      </c>
      <c r="D43" s="22">
        <f>C43/B43*100</f>
        <v>48.441329179646935</v>
      </c>
    </row>
    <row r="44" spans="1:6" ht="15.75" x14ac:dyDescent="0.25">
      <c r="A44" s="17" t="s">
        <v>56</v>
      </c>
      <c r="B44" s="24">
        <v>510410</v>
      </c>
      <c r="C44" s="8">
        <v>389303</v>
      </c>
      <c r="D44" s="22">
        <f>C44/B44*100</f>
        <v>76.272604376873502</v>
      </c>
    </row>
    <row r="45" spans="1:6" ht="15.75" x14ac:dyDescent="0.25">
      <c r="A45" s="17" t="s">
        <v>57</v>
      </c>
      <c r="B45" s="24">
        <v>268135</v>
      </c>
      <c r="C45" s="65">
        <v>30600</v>
      </c>
      <c r="D45" s="22"/>
    </row>
    <row r="46" spans="1:6" ht="15.75" x14ac:dyDescent="0.25">
      <c r="A46" s="17" t="s">
        <v>58</v>
      </c>
      <c r="B46" s="24">
        <v>176919</v>
      </c>
      <c r="C46" s="8">
        <v>55444</v>
      </c>
      <c r="D46" s="22">
        <f t="shared" ref="D46" si="4">C46/B46*100</f>
        <v>31.338635194637092</v>
      </c>
      <c r="E46" s="20"/>
    </row>
    <row r="47" spans="1:6" ht="8.25" customHeight="1" x14ac:dyDescent="0.25">
      <c r="A47" s="17"/>
      <c r="B47" s="24"/>
      <c r="C47" s="8"/>
      <c r="D47" s="22"/>
    </row>
    <row r="48" spans="1:6" x14ac:dyDescent="0.25">
      <c r="A48" s="49" t="s">
        <v>59</v>
      </c>
      <c r="B48" s="48" t="s">
        <v>0</v>
      </c>
      <c r="C48" s="48" t="s">
        <v>37</v>
      </c>
      <c r="D48" s="48" t="s">
        <v>28</v>
      </c>
    </row>
    <row r="49" spans="1:4" x14ac:dyDescent="0.25">
      <c r="A49" s="17" t="s">
        <v>25</v>
      </c>
      <c r="B49" s="13">
        <v>908047</v>
      </c>
      <c r="C49" s="13">
        <v>346569</v>
      </c>
      <c r="D49" s="3">
        <v>900000</v>
      </c>
    </row>
    <row r="50" spans="1:4" x14ac:dyDescent="0.25">
      <c r="A50" s="17" t="s">
        <v>26</v>
      </c>
      <c r="B50" s="27">
        <v>272225</v>
      </c>
      <c r="C50" s="27">
        <v>101956</v>
      </c>
      <c r="D50" s="7" t="s">
        <v>51</v>
      </c>
    </row>
    <row r="51" spans="1:4" x14ac:dyDescent="0.25">
      <c r="A51" s="17" t="s">
        <v>27</v>
      </c>
      <c r="B51" s="13">
        <v>1014276</v>
      </c>
      <c r="C51" s="13">
        <v>490150</v>
      </c>
      <c r="D51" s="3">
        <v>740000</v>
      </c>
    </row>
    <row r="53" spans="1:4" x14ac:dyDescent="0.25">
      <c r="A53" s="29" t="s">
        <v>40</v>
      </c>
    </row>
  </sheetData>
  <mergeCells count="1">
    <mergeCell ref="A1:D1"/>
  </mergeCells>
  <pageMargins left="0.7" right="0.7" top="0.75" bottom="0.75" header="0.3" footer="0.3"/>
  <pageSetup paperSize="9" scale="70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6"/>
  <sheetViews>
    <sheetView tabSelected="1" topLeftCell="A46" workbookViewId="0">
      <selection activeCell="C57" sqref="C57"/>
    </sheetView>
  </sheetViews>
  <sheetFormatPr defaultRowHeight="15" x14ac:dyDescent="0.25"/>
  <cols>
    <col min="1" max="1" width="62.42578125" customWidth="1"/>
    <col min="2" max="2" width="13.7109375" customWidth="1"/>
    <col min="3" max="3" width="16" style="1" customWidth="1"/>
    <col min="4" max="4" width="15.28515625" customWidth="1"/>
  </cols>
  <sheetData>
    <row r="1" spans="1:5" ht="40.5" customHeight="1" x14ac:dyDescent="0.25">
      <c r="A1" s="119" t="s">
        <v>72</v>
      </c>
      <c r="B1" s="119"/>
      <c r="C1" s="119"/>
      <c r="D1" s="119"/>
    </row>
    <row r="2" spans="1:5" ht="15.75" x14ac:dyDescent="0.25">
      <c r="A2" s="9"/>
      <c r="B2" s="10" t="s">
        <v>0</v>
      </c>
      <c r="C2" s="6" t="s">
        <v>1</v>
      </c>
      <c r="D2" s="11" t="s">
        <v>2</v>
      </c>
    </row>
    <row r="3" spans="1:5" s="30" customFormat="1" ht="21" customHeight="1" x14ac:dyDescent="0.25">
      <c r="A3" s="45" t="s">
        <v>3</v>
      </c>
      <c r="B3" s="39">
        <f>B4+B13+B17+B18</f>
        <v>184459774</v>
      </c>
      <c r="C3" s="39">
        <v>187976802</v>
      </c>
      <c r="D3" s="40">
        <f>C3/B3*100</f>
        <v>101.90666394289305</v>
      </c>
      <c r="E3" s="104"/>
    </row>
    <row r="4" spans="1:5" ht="15.75" x14ac:dyDescent="0.25">
      <c r="A4" s="55" t="s">
        <v>4</v>
      </c>
      <c r="B4" s="58">
        <v>172832927</v>
      </c>
      <c r="C4" s="59">
        <v>176241552</v>
      </c>
      <c r="D4" s="105">
        <f t="shared" ref="D4:D19" si="0">C4/B4*100</f>
        <v>101.97220810823855</v>
      </c>
      <c r="E4" s="106"/>
    </row>
    <row r="5" spans="1:5" ht="15.75" x14ac:dyDescent="0.25">
      <c r="A5" s="19" t="s">
        <v>30</v>
      </c>
      <c r="B5" s="13">
        <v>129210302</v>
      </c>
      <c r="C5" s="3">
        <v>135588413</v>
      </c>
      <c r="D5" s="107">
        <f t="shared" si="0"/>
        <v>104.93622482207338</v>
      </c>
      <c r="E5" s="106"/>
    </row>
    <row r="6" spans="1:5" ht="15.75" x14ac:dyDescent="0.25">
      <c r="A6" s="19" t="s">
        <v>5</v>
      </c>
      <c r="B6" s="13">
        <v>61805719</v>
      </c>
      <c r="C6" s="3">
        <v>63874876</v>
      </c>
      <c r="D6" s="107">
        <f t="shared" si="0"/>
        <v>103.34784067474403</v>
      </c>
      <c r="E6" s="106"/>
    </row>
    <row r="7" spans="1:5" ht="30" x14ac:dyDescent="0.25">
      <c r="A7" s="103" t="s">
        <v>100</v>
      </c>
      <c r="B7" s="13">
        <v>1390301</v>
      </c>
      <c r="C7" s="3">
        <v>1542401</v>
      </c>
      <c r="D7" s="107">
        <f t="shared" si="0"/>
        <v>110.94007700490758</v>
      </c>
      <c r="E7" s="106"/>
    </row>
    <row r="8" spans="1:5" ht="30" x14ac:dyDescent="0.25">
      <c r="A8" s="103" t="s">
        <v>101</v>
      </c>
      <c r="B8" s="13">
        <v>14892128</v>
      </c>
      <c r="C8" s="3">
        <v>16400423</v>
      </c>
      <c r="D8" s="107">
        <f t="shared" si="0"/>
        <v>110.12813615354366</v>
      </c>
      <c r="E8" s="106"/>
    </row>
    <row r="9" spans="1:5" ht="15.75" x14ac:dyDescent="0.25">
      <c r="A9" s="19" t="s">
        <v>6</v>
      </c>
      <c r="B9" s="13">
        <v>49393621</v>
      </c>
      <c r="C9" s="3">
        <v>51868953</v>
      </c>
      <c r="D9" s="107">
        <f t="shared" si="0"/>
        <v>105.01144064736619</v>
      </c>
      <c r="E9" s="106"/>
    </row>
    <row r="10" spans="1:5" ht="15.75" x14ac:dyDescent="0.25">
      <c r="A10" s="19" t="s">
        <v>7</v>
      </c>
      <c r="B10" s="13">
        <v>29677580</v>
      </c>
      <c r="C10" s="3">
        <v>27634449</v>
      </c>
      <c r="D10" s="107">
        <f t="shared" si="0"/>
        <v>93.11557411352274</v>
      </c>
      <c r="E10" s="106"/>
    </row>
    <row r="11" spans="1:5" ht="15.75" x14ac:dyDescent="0.25">
      <c r="A11" s="19" t="s">
        <v>31</v>
      </c>
      <c r="B11" s="13">
        <v>29648580</v>
      </c>
      <c r="C11" s="3">
        <v>27621793</v>
      </c>
      <c r="D11" s="107">
        <f t="shared" si="0"/>
        <v>93.163966031425446</v>
      </c>
      <c r="E11" s="106"/>
    </row>
    <row r="12" spans="1:5" ht="15.75" x14ac:dyDescent="0.25">
      <c r="A12" s="19" t="s">
        <v>32</v>
      </c>
      <c r="B12" s="13">
        <v>11740447</v>
      </c>
      <c r="C12" s="3">
        <v>11099969</v>
      </c>
      <c r="D12" s="107">
        <f t="shared" si="0"/>
        <v>94.544688119626102</v>
      </c>
      <c r="E12" s="106"/>
    </row>
    <row r="13" spans="1:5" ht="15.75" x14ac:dyDescent="0.25">
      <c r="A13" s="55" t="s">
        <v>8</v>
      </c>
      <c r="B13" s="58">
        <v>2905772</v>
      </c>
      <c r="C13" s="59">
        <v>3614088</v>
      </c>
      <c r="D13" s="105">
        <f t="shared" si="0"/>
        <v>124.37617266599031</v>
      </c>
      <c r="E13" s="106"/>
    </row>
    <row r="14" spans="1:5" ht="15.75" x14ac:dyDescent="0.25">
      <c r="A14" s="19" t="s">
        <v>29</v>
      </c>
      <c r="B14" s="13">
        <v>1914211</v>
      </c>
      <c r="C14" s="3">
        <v>2191774</v>
      </c>
      <c r="D14" s="107">
        <f t="shared" si="0"/>
        <v>114.50012563923204</v>
      </c>
      <c r="E14" s="106"/>
    </row>
    <row r="15" spans="1:5" ht="15.75" x14ac:dyDescent="0.25">
      <c r="A15" s="56" t="s">
        <v>48</v>
      </c>
      <c r="B15" s="13">
        <v>200000</v>
      </c>
      <c r="C15" s="37">
        <v>287398</v>
      </c>
      <c r="D15" s="107">
        <f t="shared" si="0"/>
        <v>143.69900000000001</v>
      </c>
      <c r="E15" s="106"/>
    </row>
    <row r="16" spans="1:5" ht="15.75" x14ac:dyDescent="0.25">
      <c r="A16" s="19" t="s">
        <v>9</v>
      </c>
      <c r="B16" s="13">
        <v>716831</v>
      </c>
      <c r="C16" s="3">
        <v>954661</v>
      </c>
      <c r="D16" s="107">
        <f t="shared" si="0"/>
        <v>133.17797360884225</v>
      </c>
      <c r="E16" s="106"/>
    </row>
    <row r="17" spans="1:5" ht="15.75" x14ac:dyDescent="0.25">
      <c r="A17" s="55" t="s">
        <v>10</v>
      </c>
      <c r="B17" s="58">
        <v>1536005</v>
      </c>
      <c r="C17" s="59">
        <v>1867698</v>
      </c>
      <c r="D17" s="105">
        <f t="shared" si="0"/>
        <v>121.59452605948549</v>
      </c>
      <c r="E17" s="106"/>
    </row>
    <row r="18" spans="1:5" ht="15.75" x14ac:dyDescent="0.25">
      <c r="A18" s="55" t="s">
        <v>11</v>
      </c>
      <c r="B18" s="58">
        <v>7185070</v>
      </c>
      <c r="C18" s="59">
        <v>6253464</v>
      </c>
      <c r="D18" s="105">
        <f t="shared" si="0"/>
        <v>87.034141629796238</v>
      </c>
      <c r="E18" s="106"/>
    </row>
    <row r="19" spans="1:5" ht="19.5" customHeight="1" x14ac:dyDescent="0.25">
      <c r="A19" s="66" t="s">
        <v>53</v>
      </c>
      <c r="B19" s="67">
        <v>81437794</v>
      </c>
      <c r="C19" s="67">
        <v>67329882</v>
      </c>
      <c r="D19" s="108">
        <f t="shared" si="0"/>
        <v>82.676456093592122</v>
      </c>
      <c r="E19" s="106"/>
    </row>
    <row r="20" spans="1:5" ht="0.75" customHeight="1" x14ac:dyDescent="0.25">
      <c r="A20" s="5" t="s">
        <v>13</v>
      </c>
      <c r="B20" s="3"/>
      <c r="C20" s="3"/>
      <c r="D20" s="4"/>
      <c r="E20" s="106"/>
    </row>
    <row r="21" spans="1:5" ht="18.75" customHeight="1" x14ac:dyDescent="0.25">
      <c r="A21" s="5" t="s">
        <v>54</v>
      </c>
      <c r="B21" s="46">
        <v>7481449</v>
      </c>
      <c r="C21" s="3"/>
      <c r="D21" s="4"/>
      <c r="E21" s="106"/>
    </row>
    <row r="22" spans="1:5" ht="12" customHeight="1" x14ac:dyDescent="0.25">
      <c r="A22" s="2"/>
      <c r="B22" s="46"/>
      <c r="C22" s="3"/>
      <c r="D22" s="4"/>
      <c r="E22" s="106"/>
    </row>
    <row r="23" spans="1:5" s="30" customFormat="1" ht="20.25" customHeight="1" x14ac:dyDescent="0.25">
      <c r="A23" s="38" t="s">
        <v>14</v>
      </c>
      <c r="B23" s="39">
        <v>329906892</v>
      </c>
      <c r="C23" s="39">
        <v>312332615</v>
      </c>
      <c r="D23" s="40">
        <f>C23/B23*100</f>
        <v>94.672958514610244</v>
      </c>
      <c r="E23" s="104"/>
    </row>
    <row r="24" spans="1:5" ht="15.75" x14ac:dyDescent="0.25">
      <c r="A24" s="17" t="s">
        <v>15</v>
      </c>
      <c r="B24" s="13">
        <v>214725116</v>
      </c>
      <c r="C24" s="3">
        <v>210195963.71000001</v>
      </c>
      <c r="D24" s="107">
        <f t="shared" ref="D24:D26" si="1">C24/B24*100</f>
        <v>97.890720762260528</v>
      </c>
      <c r="E24" s="106"/>
    </row>
    <row r="25" spans="1:5" s="42" customFormat="1" ht="17.25" customHeight="1" x14ac:dyDescent="0.25">
      <c r="A25" s="17" t="s">
        <v>35</v>
      </c>
      <c r="B25" s="68">
        <v>40537172</v>
      </c>
      <c r="C25" s="68">
        <v>34648842</v>
      </c>
      <c r="D25" s="107">
        <f t="shared" si="1"/>
        <v>85.474245712059044</v>
      </c>
      <c r="E25" s="109"/>
    </row>
    <row r="26" spans="1:5" ht="16.5" thickBot="1" x14ac:dyDescent="0.3">
      <c r="A26" s="21" t="s">
        <v>18</v>
      </c>
      <c r="B26" s="13">
        <v>7532710</v>
      </c>
      <c r="C26" s="3">
        <v>5943892</v>
      </c>
      <c r="D26" s="107">
        <f t="shared" si="1"/>
        <v>78.907750331553984</v>
      </c>
      <c r="E26" s="106"/>
    </row>
    <row r="27" spans="1:5" x14ac:dyDescent="0.25">
      <c r="A27" s="17" t="s">
        <v>67</v>
      </c>
      <c r="B27" s="13">
        <v>4463188</v>
      </c>
      <c r="C27" s="71">
        <v>4611867</v>
      </c>
      <c r="D27" s="14">
        <f>C27-B27</f>
        <v>148679</v>
      </c>
      <c r="E27" s="106"/>
    </row>
    <row r="28" spans="1:5" x14ac:dyDescent="0.25">
      <c r="A28" s="17" t="s">
        <v>68</v>
      </c>
      <c r="B28" s="13">
        <v>153699186</v>
      </c>
      <c r="C28" s="3">
        <v>158283996</v>
      </c>
      <c r="D28" s="14">
        <f>C28-B28</f>
        <v>4584810</v>
      </c>
      <c r="E28" s="106"/>
    </row>
    <row r="29" spans="1:5" ht="0.75" customHeight="1" x14ac:dyDescent="0.25">
      <c r="A29" s="50" t="s">
        <v>60</v>
      </c>
      <c r="B29" s="3"/>
      <c r="C29" s="3"/>
      <c r="D29" s="14"/>
      <c r="E29" s="106"/>
    </row>
    <row r="30" spans="1:5" ht="16.5" customHeight="1" x14ac:dyDescent="0.25">
      <c r="A30" s="18" t="s">
        <v>69</v>
      </c>
      <c r="B30" s="13">
        <v>33257215</v>
      </c>
      <c r="C30" s="3">
        <v>40643941</v>
      </c>
      <c r="D30" s="14">
        <f>C30-B30</f>
        <v>7386726</v>
      </c>
      <c r="E30" s="106"/>
    </row>
    <row r="31" spans="1:5" ht="11.25" customHeight="1" x14ac:dyDescent="0.25">
      <c r="A31" s="12"/>
      <c r="B31" s="13"/>
      <c r="C31" s="3"/>
      <c r="D31" s="14"/>
      <c r="E31" s="106"/>
    </row>
    <row r="32" spans="1:5" ht="15.75" x14ac:dyDescent="0.25">
      <c r="A32" s="47" t="s">
        <v>55</v>
      </c>
      <c r="B32" s="44"/>
      <c r="C32" s="44"/>
      <c r="D32" s="110"/>
      <c r="E32" s="106"/>
    </row>
    <row r="33" spans="1:5" x14ac:dyDescent="0.25">
      <c r="A33" s="18" t="s">
        <v>36</v>
      </c>
      <c r="B33" s="13">
        <f>B34+B35+B36</f>
        <v>45165978</v>
      </c>
      <c r="C33" s="3">
        <f>C34+C35+C36</f>
        <v>43692999</v>
      </c>
      <c r="D33" s="14">
        <f t="shared" ref="D33:D38" si="2">C33/B33*100</f>
        <v>96.738742156762342</v>
      </c>
      <c r="E33" s="106"/>
    </row>
    <row r="34" spans="1:5" x14ac:dyDescent="0.25">
      <c r="A34" s="19" t="s">
        <v>16</v>
      </c>
      <c r="B34" s="13">
        <v>25076242</v>
      </c>
      <c r="C34" s="3">
        <v>24964734</v>
      </c>
      <c r="D34" s="14">
        <f t="shared" si="2"/>
        <v>99.555324119140337</v>
      </c>
      <c r="E34" s="106"/>
    </row>
    <row r="35" spans="1:5" x14ac:dyDescent="0.25">
      <c r="A35" s="19" t="s">
        <v>17</v>
      </c>
      <c r="B35" s="13">
        <v>17850953</v>
      </c>
      <c r="C35" s="3">
        <v>16980442</v>
      </c>
      <c r="D35" s="14">
        <f t="shared" si="2"/>
        <v>95.123448031037896</v>
      </c>
      <c r="E35" s="106"/>
    </row>
    <row r="36" spans="1:5" x14ac:dyDescent="0.25">
      <c r="A36" s="32" t="s">
        <v>71</v>
      </c>
      <c r="B36" s="13">
        <v>2238783</v>
      </c>
      <c r="C36" s="3">
        <v>1747823</v>
      </c>
      <c r="D36" s="14">
        <f t="shared" si="2"/>
        <v>78.070228333876031</v>
      </c>
      <c r="E36" s="106"/>
    </row>
    <row r="37" spans="1:5" ht="15" customHeight="1" x14ac:dyDescent="0.25">
      <c r="A37" s="70" t="s">
        <v>70</v>
      </c>
      <c r="B37" s="13">
        <v>9142575</v>
      </c>
      <c r="C37" s="111">
        <v>8232633</v>
      </c>
      <c r="D37" s="14">
        <f t="shared" si="2"/>
        <v>90.047202237881564</v>
      </c>
      <c r="E37" s="106"/>
    </row>
    <row r="38" spans="1:5" ht="27.75" customHeight="1" x14ac:dyDescent="0.25">
      <c r="A38" s="23" t="s">
        <v>21</v>
      </c>
      <c r="B38" s="13">
        <v>7726908</v>
      </c>
      <c r="C38" s="3">
        <v>7181569</v>
      </c>
      <c r="D38" s="14">
        <f t="shared" si="2"/>
        <v>92.94233864308984</v>
      </c>
      <c r="E38" s="106"/>
    </row>
    <row r="39" spans="1:5" x14ac:dyDescent="0.25">
      <c r="A39" s="17" t="s">
        <v>20</v>
      </c>
      <c r="B39" s="13">
        <f>2836000+5625507</f>
        <v>8461507</v>
      </c>
      <c r="C39" s="3">
        <f>658350+5023844</f>
        <v>5682194</v>
      </c>
      <c r="D39" s="14">
        <f t="shared" ref="D39:D41" si="3">C39/B39*100</f>
        <v>67.153451506924242</v>
      </c>
      <c r="E39" s="106"/>
    </row>
    <row r="40" spans="1:5" x14ac:dyDescent="0.25">
      <c r="A40" s="23" t="s">
        <v>22</v>
      </c>
      <c r="B40" s="13">
        <v>4242618</v>
      </c>
      <c r="C40" s="3">
        <v>3362568</v>
      </c>
      <c r="D40" s="14">
        <f t="shared" si="3"/>
        <v>79.256911652192102</v>
      </c>
      <c r="E40" s="106"/>
    </row>
    <row r="41" spans="1:5" x14ac:dyDescent="0.25">
      <c r="A41" s="23" t="s">
        <v>23</v>
      </c>
      <c r="B41" s="13">
        <v>1009200</v>
      </c>
      <c r="C41" s="3">
        <v>938128</v>
      </c>
      <c r="D41" s="14">
        <f t="shared" si="3"/>
        <v>92.957590170432027</v>
      </c>
      <c r="E41" s="106"/>
    </row>
    <row r="42" spans="1:5" ht="30.75" customHeight="1" x14ac:dyDescent="0.25">
      <c r="A42" s="23" t="s">
        <v>45</v>
      </c>
      <c r="B42" s="13">
        <v>1684286</v>
      </c>
      <c r="C42" s="3">
        <v>1519282</v>
      </c>
      <c r="D42" s="14">
        <f t="shared" ref="D42:D49" si="4">C42/B42*100</f>
        <v>90.203326513430611</v>
      </c>
      <c r="E42" s="106"/>
    </row>
    <row r="43" spans="1:5" ht="30.75" customHeight="1" x14ac:dyDescent="0.25">
      <c r="A43" s="23" t="s">
        <v>46</v>
      </c>
      <c r="B43" s="13">
        <v>77000</v>
      </c>
      <c r="C43" s="3">
        <v>76660</v>
      </c>
      <c r="D43" s="14">
        <f t="shared" si="4"/>
        <v>99.558441558441558</v>
      </c>
      <c r="E43" s="106"/>
    </row>
    <row r="44" spans="1:5" x14ac:dyDescent="0.25">
      <c r="A44" s="23" t="s">
        <v>34</v>
      </c>
      <c r="B44" s="13">
        <v>1735139</v>
      </c>
      <c r="C44" s="3">
        <v>1697048</v>
      </c>
      <c r="D44" s="22">
        <f t="shared" si="4"/>
        <v>97.804729188843083</v>
      </c>
      <c r="E44" s="106"/>
    </row>
    <row r="45" spans="1:5" ht="15.75" x14ac:dyDescent="0.25">
      <c r="A45" s="17" t="s">
        <v>24</v>
      </c>
      <c r="B45" s="24">
        <v>1630790</v>
      </c>
      <c r="C45" s="8">
        <v>1477143</v>
      </c>
      <c r="D45" s="22">
        <f t="shared" si="4"/>
        <v>90.578369992457638</v>
      </c>
      <c r="E45" s="106"/>
    </row>
    <row r="46" spans="1:5" ht="15.75" x14ac:dyDescent="0.25">
      <c r="A46" s="17" t="s">
        <v>52</v>
      </c>
      <c r="B46" s="24">
        <v>1020000</v>
      </c>
      <c r="C46" s="8">
        <v>730107</v>
      </c>
      <c r="D46" s="22">
        <f t="shared" si="4"/>
        <v>71.579117647058823</v>
      </c>
      <c r="E46" s="106"/>
    </row>
    <row r="47" spans="1:5" ht="15.75" x14ac:dyDescent="0.25">
      <c r="A47" s="17" t="s">
        <v>56</v>
      </c>
      <c r="B47" s="24">
        <v>734957</v>
      </c>
      <c r="C47" s="8">
        <v>716942</v>
      </c>
      <c r="D47" s="22">
        <f t="shared" si="4"/>
        <v>97.54883619041658</v>
      </c>
      <c r="E47" s="106"/>
    </row>
    <row r="48" spans="1:5" ht="15.75" x14ac:dyDescent="0.25">
      <c r="A48" s="17" t="s">
        <v>57</v>
      </c>
      <c r="B48" s="24">
        <v>293135</v>
      </c>
      <c r="C48" s="65">
        <v>136268</v>
      </c>
      <c r="D48" s="22">
        <f t="shared" si="4"/>
        <v>46.486431166527368</v>
      </c>
      <c r="E48" s="106"/>
    </row>
    <row r="49" spans="1:5" ht="15.75" x14ac:dyDescent="0.25">
      <c r="A49" s="17" t="s">
        <v>58</v>
      </c>
      <c r="B49" s="24">
        <v>201919</v>
      </c>
      <c r="C49" s="8">
        <v>71523</v>
      </c>
      <c r="D49" s="22">
        <f t="shared" si="4"/>
        <v>35.421629465280631</v>
      </c>
      <c r="E49" s="106"/>
    </row>
    <row r="50" spans="1:5" ht="8.25" customHeight="1" x14ac:dyDescent="0.25">
      <c r="A50" s="17"/>
      <c r="B50" s="24"/>
      <c r="C50" s="8"/>
      <c r="D50" s="22"/>
    </row>
    <row r="51" spans="1:5" x14ac:dyDescent="0.25">
      <c r="A51" s="49" t="s">
        <v>59</v>
      </c>
      <c r="B51" s="48" t="s">
        <v>0</v>
      </c>
      <c r="C51" s="48" t="s">
        <v>37</v>
      </c>
      <c r="D51" s="48" t="s">
        <v>28</v>
      </c>
    </row>
    <row r="52" spans="1:5" x14ac:dyDescent="0.25">
      <c r="A52" s="17" t="s">
        <v>25</v>
      </c>
      <c r="B52" s="13">
        <v>985383</v>
      </c>
      <c r="C52" s="13">
        <v>469448</v>
      </c>
      <c r="D52" s="3">
        <v>900000</v>
      </c>
    </row>
    <row r="53" spans="1:5" ht="25.5" customHeight="1" x14ac:dyDescent="0.25">
      <c r="A53" s="17" t="s">
        <v>26</v>
      </c>
      <c r="B53" s="27">
        <v>336844</v>
      </c>
      <c r="C53" s="27">
        <v>127317</v>
      </c>
      <c r="D53" s="102" t="s">
        <v>33</v>
      </c>
    </row>
    <row r="54" spans="1:5" x14ac:dyDescent="0.25">
      <c r="A54" s="17" t="s">
        <v>27</v>
      </c>
      <c r="B54" s="13">
        <v>1149441</v>
      </c>
      <c r="C54" s="13">
        <v>822700</v>
      </c>
      <c r="D54" s="3">
        <v>740000</v>
      </c>
    </row>
    <row r="56" spans="1:5" x14ac:dyDescent="0.25">
      <c r="A56" s="29"/>
    </row>
  </sheetData>
  <mergeCells count="1">
    <mergeCell ref="A1:D1"/>
  </mergeCells>
  <pageMargins left="0.7" right="0.7" top="0.75" bottom="0.75" header="0.3" footer="0.3"/>
  <pageSetup paperSize="9" scale="5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2B3F-7835-440F-B0D2-81B6FF664AF3}">
  <sheetPr>
    <pageSetUpPr fitToPage="1"/>
  </sheetPr>
  <dimension ref="A1:H57"/>
  <sheetViews>
    <sheetView workbookViewId="0">
      <selection activeCell="C18" sqref="C18"/>
    </sheetView>
  </sheetViews>
  <sheetFormatPr defaultRowHeight="15" x14ac:dyDescent="0.25"/>
  <cols>
    <col min="1" max="1" width="4.28515625" style="1" customWidth="1"/>
    <col min="2" max="2" width="56.42578125" style="1" customWidth="1"/>
    <col min="3" max="3" width="15" style="1" customWidth="1"/>
    <col min="4" max="4" width="14.42578125" style="1" customWidth="1"/>
    <col min="5" max="5" width="12.42578125" style="1" customWidth="1"/>
    <col min="6" max="6" width="14.7109375" style="1" customWidth="1"/>
    <col min="7" max="7" width="9.140625" style="1"/>
    <col min="8" max="8" width="10.85546875" style="1" bestFit="1" customWidth="1"/>
    <col min="9" max="16384" width="9.140625" style="1"/>
  </cols>
  <sheetData>
    <row r="1" spans="1:7" ht="34.5" customHeight="1" x14ac:dyDescent="0.25">
      <c r="A1" s="120" t="s">
        <v>94</v>
      </c>
      <c r="B1" s="120"/>
      <c r="C1" s="120"/>
      <c r="D1" s="120"/>
      <c r="E1" s="120"/>
    </row>
    <row r="2" spans="1:7" x14ac:dyDescent="0.25">
      <c r="A2" s="80"/>
      <c r="B2" s="5"/>
      <c r="C2" s="81" t="s">
        <v>0</v>
      </c>
      <c r="D2" s="81" t="s">
        <v>1</v>
      </c>
      <c r="E2" s="82" t="s">
        <v>2</v>
      </c>
    </row>
    <row r="3" spans="1:7" x14ac:dyDescent="0.25">
      <c r="A3" s="73" t="s">
        <v>73</v>
      </c>
      <c r="B3" s="83" t="s">
        <v>3</v>
      </c>
      <c r="C3" s="84">
        <f>C4+C11+C15+C16</f>
        <v>184459774</v>
      </c>
      <c r="D3" s="84">
        <v>187976802</v>
      </c>
      <c r="E3" s="84">
        <f>D3/C3*100</f>
        <v>101.90666394289305</v>
      </c>
    </row>
    <row r="4" spans="1:7" x14ac:dyDescent="0.25">
      <c r="A4" s="80" t="s">
        <v>74</v>
      </c>
      <c r="B4" s="55" t="s">
        <v>4</v>
      </c>
      <c r="C4" s="58">
        <v>172832927</v>
      </c>
      <c r="D4" s="59">
        <v>176241552</v>
      </c>
      <c r="E4" s="59">
        <f t="shared" ref="E4:E16" si="0">D4/C4*100</f>
        <v>101.97220810823855</v>
      </c>
      <c r="F4" s="85"/>
      <c r="G4" s="85"/>
    </row>
    <row r="5" spans="1:7" x14ac:dyDescent="0.25">
      <c r="A5" s="80" t="s">
        <v>75</v>
      </c>
      <c r="B5" s="19" t="s">
        <v>30</v>
      </c>
      <c r="C5" s="13">
        <v>129210302</v>
      </c>
      <c r="D5" s="3">
        <v>135588413</v>
      </c>
      <c r="E5" s="4">
        <f t="shared" si="0"/>
        <v>104.93622482207338</v>
      </c>
      <c r="F5" s="85"/>
      <c r="G5" s="85"/>
    </row>
    <row r="6" spans="1:7" x14ac:dyDescent="0.25">
      <c r="A6" s="80"/>
      <c r="B6" s="19" t="s">
        <v>5</v>
      </c>
      <c r="C6" s="13">
        <v>61805719</v>
      </c>
      <c r="D6" s="3">
        <v>63874876</v>
      </c>
      <c r="E6" s="4">
        <f t="shared" si="0"/>
        <v>103.34784067474403</v>
      </c>
      <c r="F6" s="76"/>
      <c r="G6" s="76"/>
    </row>
    <row r="7" spans="1:7" x14ac:dyDescent="0.25">
      <c r="A7" s="80"/>
      <c r="B7" s="19" t="s">
        <v>6</v>
      </c>
      <c r="C7" s="13">
        <v>49393621</v>
      </c>
      <c r="D7" s="3">
        <v>51868953</v>
      </c>
      <c r="E7" s="4">
        <f t="shared" si="0"/>
        <v>105.01144064736619</v>
      </c>
      <c r="F7" s="85"/>
      <c r="G7" s="85"/>
    </row>
    <row r="8" spans="1:7" x14ac:dyDescent="0.25">
      <c r="A8" s="80" t="s">
        <v>76</v>
      </c>
      <c r="B8" s="19" t="s">
        <v>7</v>
      </c>
      <c r="C8" s="13">
        <v>29677580</v>
      </c>
      <c r="D8" s="3">
        <v>27634449</v>
      </c>
      <c r="E8" s="4">
        <f t="shared" si="0"/>
        <v>93.11557411352274</v>
      </c>
      <c r="F8" s="85"/>
      <c r="G8" s="85"/>
    </row>
    <row r="9" spans="1:7" x14ac:dyDescent="0.25">
      <c r="A9" s="80"/>
      <c r="B9" s="19" t="s">
        <v>31</v>
      </c>
      <c r="C9" s="13">
        <v>29648580</v>
      </c>
      <c r="D9" s="3">
        <v>27621793</v>
      </c>
      <c r="E9" s="4">
        <f t="shared" si="0"/>
        <v>93.163966031425446</v>
      </c>
      <c r="F9" s="85"/>
      <c r="G9" s="85"/>
    </row>
    <row r="10" spans="1:7" x14ac:dyDescent="0.25">
      <c r="A10" s="80"/>
      <c r="B10" s="19" t="s">
        <v>32</v>
      </c>
      <c r="C10" s="13">
        <v>11740447</v>
      </c>
      <c r="D10" s="3">
        <v>11099969</v>
      </c>
      <c r="E10" s="4">
        <f t="shared" si="0"/>
        <v>94.544688119626102</v>
      </c>
    </row>
    <row r="11" spans="1:7" x14ac:dyDescent="0.25">
      <c r="A11" s="80" t="s">
        <v>77</v>
      </c>
      <c r="B11" s="55" t="s">
        <v>8</v>
      </c>
      <c r="C11" s="58">
        <v>2905772</v>
      </c>
      <c r="D11" s="59">
        <v>3614088</v>
      </c>
      <c r="E11" s="86">
        <f t="shared" si="0"/>
        <v>124.37617266599031</v>
      </c>
    </row>
    <row r="12" spans="1:7" x14ac:dyDescent="0.25">
      <c r="A12" s="80"/>
      <c r="B12" s="19" t="s">
        <v>29</v>
      </c>
      <c r="C12" s="13">
        <v>1914211</v>
      </c>
      <c r="D12" s="3">
        <v>2191774</v>
      </c>
      <c r="E12" s="4">
        <f t="shared" si="0"/>
        <v>114.50012563923204</v>
      </c>
    </row>
    <row r="13" spans="1:7" x14ac:dyDescent="0.25">
      <c r="A13" s="80"/>
      <c r="B13" s="56" t="s">
        <v>48</v>
      </c>
      <c r="C13" s="13">
        <v>200000</v>
      </c>
      <c r="D13" s="37">
        <v>287398</v>
      </c>
      <c r="E13" s="4">
        <f t="shared" si="0"/>
        <v>143.69900000000001</v>
      </c>
    </row>
    <row r="14" spans="1:7" x14ac:dyDescent="0.25">
      <c r="A14" s="80"/>
      <c r="B14" s="19" t="s">
        <v>9</v>
      </c>
      <c r="C14" s="13">
        <v>716831</v>
      </c>
      <c r="D14" s="3">
        <v>954661</v>
      </c>
      <c r="E14" s="4">
        <f t="shared" si="0"/>
        <v>133.17797360884225</v>
      </c>
    </row>
    <row r="15" spans="1:7" x14ac:dyDescent="0.25">
      <c r="A15" s="80" t="s">
        <v>78</v>
      </c>
      <c r="B15" s="55" t="s">
        <v>10</v>
      </c>
      <c r="C15" s="58">
        <v>1536005</v>
      </c>
      <c r="D15" s="59">
        <v>1867698</v>
      </c>
      <c r="E15" s="86">
        <f t="shared" si="0"/>
        <v>121.59452605948549</v>
      </c>
    </row>
    <row r="16" spans="1:7" x14ac:dyDescent="0.25">
      <c r="A16" s="80" t="s">
        <v>79</v>
      </c>
      <c r="B16" s="55" t="s">
        <v>11</v>
      </c>
      <c r="C16" s="58">
        <v>7185070</v>
      </c>
      <c r="D16" s="59">
        <v>6253464</v>
      </c>
      <c r="E16" s="86">
        <f t="shared" si="0"/>
        <v>87.034141629796238</v>
      </c>
    </row>
    <row r="17" spans="1:8" ht="8.25" customHeight="1" x14ac:dyDescent="0.25">
      <c r="A17" s="80"/>
      <c r="B17" s="5"/>
      <c r="C17" s="3"/>
      <c r="D17" s="3"/>
      <c r="E17" s="4"/>
    </row>
    <row r="18" spans="1:8" x14ac:dyDescent="0.25">
      <c r="A18" s="77" t="s">
        <v>80</v>
      </c>
      <c r="B18" s="78" t="s">
        <v>81</v>
      </c>
      <c r="C18" s="74">
        <v>90567873</v>
      </c>
      <c r="D18" s="74">
        <f>D20</f>
        <v>76459961</v>
      </c>
      <c r="E18" s="75">
        <f t="shared" ref="E18:E29" si="1">D18/C18*100</f>
        <v>84.422829494957881</v>
      </c>
      <c r="F18" s="97"/>
      <c r="G18" s="97"/>
    </row>
    <row r="19" spans="1:8" ht="11.25" customHeight="1" x14ac:dyDescent="0.25">
      <c r="A19" s="87"/>
      <c r="B19" s="88"/>
      <c r="C19" s="67"/>
      <c r="D19" s="67"/>
      <c r="E19" s="89"/>
    </row>
    <row r="20" spans="1:8" x14ac:dyDescent="0.25">
      <c r="A20" s="77" t="s">
        <v>82</v>
      </c>
      <c r="B20" s="78" t="s">
        <v>83</v>
      </c>
      <c r="C20" s="74">
        <f>SUM(C21:C24)</f>
        <v>90567873</v>
      </c>
      <c r="D20" s="74">
        <f>SUM(D21:D24)</f>
        <v>76459961</v>
      </c>
      <c r="E20" s="75">
        <f t="shared" si="1"/>
        <v>84.422829494957881</v>
      </c>
      <c r="F20" s="97"/>
    </row>
    <row r="21" spans="1:8" ht="30" x14ac:dyDescent="0.25">
      <c r="A21" s="90" t="s">
        <v>84</v>
      </c>
      <c r="B21" s="91" t="s">
        <v>85</v>
      </c>
      <c r="C21" s="92">
        <v>81437794</v>
      </c>
      <c r="D21" s="92">
        <v>67329882</v>
      </c>
      <c r="E21" s="14">
        <f t="shared" si="1"/>
        <v>82.676456093592122</v>
      </c>
    </row>
    <row r="22" spans="1:8" x14ac:dyDescent="0.25">
      <c r="A22" s="90" t="s">
        <v>86</v>
      </c>
      <c r="B22" s="91" t="s">
        <v>93</v>
      </c>
      <c r="C22" s="92">
        <v>7481449</v>
      </c>
      <c r="D22" s="92">
        <v>7481449</v>
      </c>
      <c r="E22" s="14"/>
    </row>
    <row r="23" spans="1:8" ht="29.25" customHeight="1" x14ac:dyDescent="0.25">
      <c r="A23" s="90" t="s">
        <v>87</v>
      </c>
      <c r="B23" s="93" t="s">
        <v>60</v>
      </c>
      <c r="C23" s="94">
        <f>D23</f>
        <v>938630</v>
      </c>
      <c r="D23" s="94">
        <v>938630</v>
      </c>
      <c r="E23" s="89"/>
    </row>
    <row r="24" spans="1:8" ht="16.5" customHeight="1" x14ac:dyDescent="0.25">
      <c r="A24" s="90" t="s">
        <v>96</v>
      </c>
      <c r="B24" s="93" t="s">
        <v>97</v>
      </c>
      <c r="C24" s="94">
        <v>710000</v>
      </c>
      <c r="D24" s="94">
        <f>C24</f>
        <v>710000</v>
      </c>
      <c r="E24" s="89"/>
      <c r="F24" s="97"/>
      <c r="G24" s="97"/>
    </row>
    <row r="25" spans="1:8" ht="12.75" customHeight="1" x14ac:dyDescent="0.25">
      <c r="A25" s="95"/>
      <c r="B25" s="96"/>
      <c r="C25" s="59"/>
      <c r="D25" s="59"/>
      <c r="E25" s="89"/>
    </row>
    <row r="26" spans="1:8" x14ac:dyDescent="0.25">
      <c r="A26" s="77" t="s">
        <v>88</v>
      </c>
      <c r="B26" s="78" t="s">
        <v>89</v>
      </c>
      <c r="C26" s="100">
        <f>C3+C18</f>
        <v>275027647</v>
      </c>
      <c r="D26" s="100">
        <f>D3+D18</f>
        <v>264436763</v>
      </c>
      <c r="E26" s="101">
        <f t="shared" si="1"/>
        <v>96.149156597336557</v>
      </c>
      <c r="F26" s="97">
        <f>329906892-C35-C39-C48+164265</f>
        <v>275027647</v>
      </c>
      <c r="H26" s="97">
        <f>312332615-D35-D39-D48</f>
        <v>259690041</v>
      </c>
    </row>
    <row r="27" spans="1:8" x14ac:dyDescent="0.25">
      <c r="A27" s="80"/>
      <c r="B27" s="17" t="s">
        <v>15</v>
      </c>
      <c r="C27" s="13">
        <v>214725116</v>
      </c>
      <c r="D27" s="3">
        <v>210195963.71000001</v>
      </c>
      <c r="E27" s="4">
        <f t="shared" si="1"/>
        <v>97.890720762260528</v>
      </c>
    </row>
    <row r="28" spans="1:8" x14ac:dyDescent="0.25">
      <c r="A28" s="80"/>
      <c r="B28" s="17" t="s">
        <v>35</v>
      </c>
      <c r="C28" s="68">
        <v>40537172</v>
      </c>
      <c r="D28" s="68">
        <v>34648842</v>
      </c>
      <c r="E28" s="4">
        <f t="shared" si="1"/>
        <v>85.474245712059044</v>
      </c>
    </row>
    <row r="29" spans="1:8" ht="15.75" thickBot="1" x14ac:dyDescent="0.3">
      <c r="A29" s="80"/>
      <c r="B29" s="21" t="s">
        <v>18</v>
      </c>
      <c r="C29" s="13">
        <v>7532710</v>
      </c>
      <c r="D29" s="3">
        <v>5943892</v>
      </c>
      <c r="E29" s="4">
        <f t="shared" si="1"/>
        <v>78.907750331553984</v>
      </c>
    </row>
    <row r="30" spans="1:8" ht="15.75" customHeight="1" x14ac:dyDescent="0.25">
      <c r="A30" s="80"/>
      <c r="B30" s="17" t="s">
        <v>67</v>
      </c>
      <c r="C30" s="13">
        <v>4463188</v>
      </c>
      <c r="D30" s="71">
        <v>4611867</v>
      </c>
      <c r="E30" s="14">
        <f>D30-C30</f>
        <v>148679</v>
      </c>
    </row>
    <row r="31" spans="1:8" x14ac:dyDescent="0.25">
      <c r="A31" s="80"/>
      <c r="B31" s="17" t="s">
        <v>68</v>
      </c>
      <c r="C31" s="13">
        <v>153699186</v>
      </c>
      <c r="D31" s="3">
        <v>158283996</v>
      </c>
      <c r="E31" s="13">
        <f>D31-C31</f>
        <v>4584810</v>
      </c>
    </row>
    <row r="32" spans="1:8" x14ac:dyDescent="0.25">
      <c r="A32" s="80"/>
      <c r="B32" s="18" t="s">
        <v>69</v>
      </c>
      <c r="C32" s="13">
        <v>33257215</v>
      </c>
      <c r="D32" s="3">
        <v>40643941</v>
      </c>
      <c r="E32" s="14">
        <f>D32-C32</f>
        <v>7386726</v>
      </c>
      <c r="F32" s="97"/>
    </row>
    <row r="33" spans="1:8" ht="8.25" customHeight="1" x14ac:dyDescent="0.25">
      <c r="A33" s="80"/>
      <c r="B33" s="5"/>
      <c r="C33" s="3"/>
      <c r="D33" s="3"/>
      <c r="E33" s="14"/>
      <c r="F33" s="97"/>
    </row>
    <row r="34" spans="1:8" x14ac:dyDescent="0.25">
      <c r="A34" s="73" t="s">
        <v>90</v>
      </c>
      <c r="B34" s="49" t="s">
        <v>91</v>
      </c>
      <c r="C34" s="44"/>
      <c r="D34" s="44"/>
      <c r="E34" s="75"/>
    </row>
    <row r="35" spans="1:8" ht="20.25" customHeight="1" x14ac:dyDescent="0.25">
      <c r="A35" s="72"/>
      <c r="B35" s="18" t="s">
        <v>36</v>
      </c>
      <c r="C35" s="13">
        <f>C36+C37+C38</f>
        <v>45165978</v>
      </c>
      <c r="D35" s="13">
        <f>D36+D37+D38</f>
        <v>43692999</v>
      </c>
      <c r="E35" s="14">
        <f t="shared" ref="E35:E50" si="2">D35/C35*100</f>
        <v>96.738742156762342</v>
      </c>
    </row>
    <row r="36" spans="1:8" x14ac:dyDescent="0.25">
      <c r="A36" s="72"/>
      <c r="B36" s="19" t="s">
        <v>16</v>
      </c>
      <c r="C36" s="13">
        <v>25076242</v>
      </c>
      <c r="D36" s="3">
        <v>24964734</v>
      </c>
      <c r="E36" s="14">
        <f t="shared" si="2"/>
        <v>99.555324119140337</v>
      </c>
      <c r="F36" s="99" t="s">
        <v>98</v>
      </c>
      <c r="G36" s="99"/>
      <c r="H36" s="99"/>
    </row>
    <row r="37" spans="1:8" x14ac:dyDescent="0.25">
      <c r="A37" s="72"/>
      <c r="B37" s="19" t="s">
        <v>17</v>
      </c>
      <c r="C37" s="13">
        <v>17850953</v>
      </c>
      <c r="D37" s="3">
        <v>16980442</v>
      </c>
      <c r="E37" s="14">
        <f t="shared" si="2"/>
        <v>95.123448031037896</v>
      </c>
      <c r="F37" s="99" t="s">
        <v>99</v>
      </c>
      <c r="G37" s="99"/>
      <c r="H37" s="99"/>
    </row>
    <row r="38" spans="1:8" x14ac:dyDescent="0.25">
      <c r="A38" s="72"/>
      <c r="B38" s="32" t="s">
        <v>71</v>
      </c>
      <c r="C38" s="13">
        <v>2238783</v>
      </c>
      <c r="D38" s="3">
        <v>1747823</v>
      </c>
      <c r="E38" s="14">
        <f t="shared" si="2"/>
        <v>78.070228333876031</v>
      </c>
    </row>
    <row r="39" spans="1:8" ht="18" customHeight="1" x14ac:dyDescent="0.25">
      <c r="A39" s="80"/>
      <c r="B39" s="70" t="s">
        <v>70</v>
      </c>
      <c r="C39" s="13">
        <v>9142575</v>
      </c>
      <c r="D39" s="43">
        <v>8232633</v>
      </c>
      <c r="E39" s="14">
        <f t="shared" si="2"/>
        <v>90.047202237881564</v>
      </c>
    </row>
    <row r="40" spans="1:8" ht="30" x14ac:dyDescent="0.25">
      <c r="A40" s="80"/>
      <c r="B40" s="23" t="s">
        <v>21</v>
      </c>
      <c r="C40" s="13">
        <v>7726908</v>
      </c>
      <c r="D40" s="3">
        <v>7181569</v>
      </c>
      <c r="E40" s="14">
        <f t="shared" si="2"/>
        <v>92.94233864308984</v>
      </c>
    </row>
    <row r="41" spans="1:8" x14ac:dyDescent="0.25">
      <c r="A41" s="80"/>
      <c r="B41" s="17" t="s">
        <v>20</v>
      </c>
      <c r="C41" s="13">
        <f>2836000+5625507</f>
        <v>8461507</v>
      </c>
      <c r="D41" s="3">
        <f>658350+5023844</f>
        <v>5682194</v>
      </c>
      <c r="E41" s="14">
        <f t="shared" si="2"/>
        <v>67.153451506924242</v>
      </c>
    </row>
    <row r="42" spans="1:8" x14ac:dyDescent="0.25">
      <c r="A42" s="80"/>
      <c r="B42" s="23" t="s">
        <v>22</v>
      </c>
      <c r="C42" s="13">
        <v>4242618</v>
      </c>
      <c r="D42" s="3">
        <v>3362568</v>
      </c>
      <c r="E42" s="14">
        <f t="shared" si="2"/>
        <v>79.256911652192102</v>
      </c>
    </row>
    <row r="43" spans="1:8" x14ac:dyDescent="0.25">
      <c r="A43" s="80"/>
      <c r="B43" s="23" t="s">
        <v>23</v>
      </c>
      <c r="C43" s="13">
        <v>1009200</v>
      </c>
      <c r="D43" s="3">
        <v>938128</v>
      </c>
      <c r="E43" s="14">
        <f t="shared" si="2"/>
        <v>92.957590170432027</v>
      </c>
    </row>
    <row r="44" spans="1:8" ht="30" x14ac:dyDescent="0.25">
      <c r="A44" s="80"/>
      <c r="B44" s="23" t="s">
        <v>45</v>
      </c>
      <c r="C44" s="13">
        <v>1684286</v>
      </c>
      <c r="D44" s="3">
        <v>1519282</v>
      </c>
      <c r="E44" s="14">
        <f t="shared" si="2"/>
        <v>90.203326513430611</v>
      </c>
    </row>
    <row r="45" spans="1:8" ht="33.75" customHeight="1" x14ac:dyDescent="0.25">
      <c r="A45" s="80"/>
      <c r="B45" s="23" t="s">
        <v>46</v>
      </c>
      <c r="C45" s="13">
        <v>77000</v>
      </c>
      <c r="D45" s="3">
        <v>76660</v>
      </c>
      <c r="E45" s="14">
        <f t="shared" si="2"/>
        <v>99.558441558441558</v>
      </c>
    </row>
    <row r="46" spans="1:8" x14ac:dyDescent="0.25">
      <c r="A46" s="80"/>
      <c r="B46" s="23" t="s">
        <v>34</v>
      </c>
      <c r="C46" s="13">
        <v>1735139</v>
      </c>
      <c r="D46" s="3">
        <v>1697048</v>
      </c>
      <c r="E46" s="22">
        <f t="shared" si="2"/>
        <v>97.804729188843083</v>
      </c>
    </row>
    <row r="47" spans="1:8" ht="15.75" x14ac:dyDescent="0.25">
      <c r="A47" s="80"/>
      <c r="B47" s="17" t="s">
        <v>24</v>
      </c>
      <c r="C47" s="24">
        <v>1630790</v>
      </c>
      <c r="D47" s="8">
        <v>1477143</v>
      </c>
      <c r="E47" s="22">
        <f t="shared" si="2"/>
        <v>90.578369992457638</v>
      </c>
    </row>
    <row r="48" spans="1:8" ht="15.75" x14ac:dyDescent="0.25">
      <c r="A48" s="80"/>
      <c r="B48" s="17" t="s">
        <v>56</v>
      </c>
      <c r="C48" s="24">
        <v>734957</v>
      </c>
      <c r="D48" s="8">
        <v>716942</v>
      </c>
      <c r="E48" s="22">
        <f t="shared" si="2"/>
        <v>97.54883619041658</v>
      </c>
    </row>
    <row r="49" spans="1:5" ht="17.25" customHeight="1" x14ac:dyDescent="0.25">
      <c r="A49" s="80"/>
      <c r="B49" s="17" t="s">
        <v>57</v>
      </c>
      <c r="C49" s="24">
        <v>293135</v>
      </c>
      <c r="D49" s="65">
        <v>136268</v>
      </c>
      <c r="E49" s="22">
        <f t="shared" si="2"/>
        <v>46.486431166527368</v>
      </c>
    </row>
    <row r="50" spans="1:5" ht="15.75" customHeight="1" x14ac:dyDescent="0.25">
      <c r="A50" s="98"/>
      <c r="B50" s="17" t="s">
        <v>58</v>
      </c>
      <c r="C50" s="24">
        <v>201919</v>
      </c>
      <c r="D50" s="8">
        <v>71523</v>
      </c>
      <c r="E50" s="22">
        <f t="shared" si="2"/>
        <v>35.421629465280631</v>
      </c>
    </row>
    <row r="51" spans="1:5" ht="15.75" x14ac:dyDescent="0.25">
      <c r="A51" s="80"/>
      <c r="B51" s="17" t="s">
        <v>95</v>
      </c>
      <c r="C51" s="24">
        <v>1020000</v>
      </c>
      <c r="D51" s="8">
        <v>730107</v>
      </c>
      <c r="E51" s="22">
        <f>D51/C51*100</f>
        <v>71.579117647058823</v>
      </c>
    </row>
    <row r="52" spans="1:5" ht="15.75" customHeight="1" x14ac:dyDescent="0.25">
      <c r="A52" s="73">
        <v>5</v>
      </c>
      <c r="B52" s="49" t="s">
        <v>59</v>
      </c>
      <c r="C52" s="48" t="s">
        <v>37</v>
      </c>
      <c r="D52" s="48" t="s">
        <v>28</v>
      </c>
      <c r="E52" s="48"/>
    </row>
    <row r="53" spans="1:5" ht="16.5" customHeight="1" x14ac:dyDescent="0.25">
      <c r="A53" s="80"/>
      <c r="B53" s="17" t="s">
        <v>25</v>
      </c>
      <c r="C53" s="13">
        <v>469448</v>
      </c>
      <c r="D53" s="3">
        <v>900000</v>
      </c>
      <c r="E53" s="3"/>
    </row>
    <row r="54" spans="1:5" ht="16.5" customHeight="1" x14ac:dyDescent="0.25">
      <c r="A54" s="80"/>
      <c r="B54" s="17" t="s">
        <v>26</v>
      </c>
      <c r="C54" s="27">
        <v>127317</v>
      </c>
      <c r="D54" s="69" t="s">
        <v>64</v>
      </c>
      <c r="E54" s="69"/>
    </row>
    <row r="55" spans="1:5" ht="16.5" customHeight="1" x14ac:dyDescent="0.25">
      <c r="A55" s="80"/>
      <c r="B55" s="17" t="s">
        <v>27</v>
      </c>
      <c r="C55" s="13">
        <v>822700</v>
      </c>
      <c r="D55" s="3">
        <v>740000</v>
      </c>
      <c r="E55" s="3"/>
    </row>
    <row r="56" spans="1:5" ht="18.75" customHeight="1" x14ac:dyDescent="0.25"/>
    <row r="57" spans="1:5" x14ac:dyDescent="0.25">
      <c r="B57" s="79" t="s">
        <v>92</v>
      </c>
    </row>
  </sheetData>
  <mergeCells count="1">
    <mergeCell ref="A1:E1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кв. 2024г.</vt:lpstr>
      <vt:lpstr>1-е полуг.</vt:lpstr>
      <vt:lpstr>9-м 2024г.</vt:lpstr>
      <vt:lpstr>2024год</vt:lpstr>
      <vt:lpstr>общ.слушания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Ташник</dc:creator>
  <cp:lastModifiedBy>Дина Боровинская</cp:lastModifiedBy>
  <cp:lastPrinted>2025-07-11T09:33:30Z</cp:lastPrinted>
  <dcterms:created xsi:type="dcterms:W3CDTF">2015-06-05T18:19:34Z</dcterms:created>
  <dcterms:modified xsi:type="dcterms:W3CDTF">2025-07-18T11:29:08Z</dcterms:modified>
</cp:coreProperties>
</file>